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5" windowWidth="15195" windowHeight="8445" activeTab="0"/>
  </bookViews>
  <sheets>
    <sheet name="Wurzel, rekursiv" sheetId="1" r:id="rId1"/>
    <sheet name="Fibonacci" sheetId="2" r:id="rId2"/>
    <sheet name="Regula Falsi" sheetId="3" r:id="rId3"/>
    <sheet name="Landau" sheetId="4" r:id="rId4"/>
    <sheet name="Euler" sheetId="5" r:id="rId5"/>
    <sheet name="Fixpunkt" sheetId="6" r:id="rId6"/>
    <sheet name="Asymptote" sheetId="7" r:id="rId7"/>
    <sheet name="Sonnenuntergang" sheetId="8" r:id="rId8"/>
  </sheets>
  <definedNames>
    <definedName name="alpha" localSheetId="6">'Asymptote'!#REF!</definedName>
    <definedName name="alpha">'Sonnenuntergang'!$D$8</definedName>
    <definedName name="breitengrad" localSheetId="6">'Asymptote'!#REF!</definedName>
    <definedName name="breitengrad">'Sonnenuntergang'!$F$8</definedName>
    <definedName name="k" localSheetId="1">'Fibonacci'!$D$6</definedName>
    <definedName name="k">'Wurzel, rekursiv'!$D$6</definedName>
    <definedName name="omega" localSheetId="6">'Asymptote'!#REF!</definedName>
    <definedName name="omega">'Sonnenuntergang'!$C$8</definedName>
    <definedName name="R_eff" localSheetId="6">'Asymptote'!$B$12</definedName>
    <definedName name="R_eff">'Sonnenuntergang'!$B$12</definedName>
    <definedName name="varK" localSheetId="1">'Fibonacci'!$D$6</definedName>
    <definedName name="varK">'Wurzel, rekursiv'!$D$6</definedName>
    <definedName name="varP" localSheetId="1">'Fibonacci'!$E$6</definedName>
    <definedName name="varP">'Wurzel, rekursiv'!$E$6</definedName>
  </definedNames>
  <calcPr fullCalcOnLoad="1"/>
</workbook>
</file>

<file path=xl/comments1.xml><?xml version="1.0" encoding="utf-8"?>
<comments xmlns="http://schemas.openxmlformats.org/spreadsheetml/2006/main">
  <authors>
    <author>Wolfgang Konen</author>
  </authors>
  <commentList>
    <comment ref="C9" authorId="0">
      <text>
        <r>
          <rPr>
            <b/>
            <sz val="8"/>
            <rFont val="Tahoma"/>
            <family val="0"/>
          </rPr>
          <t xml:space="preserve">abhängig vom Vorzeichen des Startwerts kommt bei geradem k die pos. oder neg. Wurzel heraus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Wolfgang Konen</author>
  </authors>
  <commentList>
    <comment ref="I4" authorId="0">
      <text>
        <r>
          <rPr>
            <b/>
            <sz val="8"/>
            <rFont val="Tahoma"/>
            <family val="0"/>
          </rPr>
          <t>Formeln aus Maple via Word-Doc, dann als GIF hineinkopiert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Wolfgang Konen</author>
  </authors>
  <commentList>
    <comment ref="C8" authorId="0">
      <text>
        <r>
          <rPr>
            <b/>
            <sz val="8"/>
            <rFont val="Tahoma"/>
            <family val="0"/>
          </rPr>
          <t>eine volle Umdrehung (2Pi) in 24 h a 60 min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breitengrad-abhängiger Abstand zur Erdachse</t>
        </r>
      </text>
    </comment>
    <comment ref="F14" authorId="0">
      <text>
        <r>
          <rPr>
            <b/>
            <sz val="8"/>
            <rFont val="Tahoma"/>
            <family val="0"/>
          </rPr>
          <t>hier fassen wir die Konstanten zum ca.-Wert 57 zusammen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<sst xmlns="http://schemas.openxmlformats.org/spreadsheetml/2006/main" count="100" uniqueCount="83">
  <si>
    <t>k</t>
  </si>
  <si>
    <t>n</t>
  </si>
  <si>
    <t>p</t>
  </si>
  <si>
    <t>a_n</t>
  </si>
  <si>
    <t>Zu zeigen: Die Rekursion a_neu=(1/k)*((k-1)*a + p/a^(k-1)) führt auf die k. Wurzel aus p</t>
  </si>
  <si>
    <t>Die ebenfalls denkbare Rekursion</t>
  </si>
  <si>
    <t>a_neu=(1/2)*(a + p/a^(k-1))</t>
  </si>
  <si>
    <t>zeigt Instabilitäten für k&gt;3</t>
  </si>
  <si>
    <t>k. Wurzel:</t>
  </si>
  <si>
    <t>Zu zeigen: Der Quotient der Fibonacci-Folge führt auf den Goldenen Schnitt 0.618...</t>
  </si>
  <si>
    <t>a_n/a_n+1</t>
  </si>
  <si>
    <t>x1</t>
  </si>
  <si>
    <t>f(x1)</t>
  </si>
  <si>
    <t>x2</t>
  </si>
  <si>
    <t>f(x2)</t>
  </si>
  <si>
    <t>x_S</t>
  </si>
  <si>
    <t>f(x_S)</t>
  </si>
  <si>
    <t xml:space="preserve">Regula falsi </t>
  </si>
  <si>
    <t>Sehnen-Verfahren zur Nullstellenbestimmung [Stingl, S. 269]</t>
  </si>
  <si>
    <t>empirischer Prop.Faktor c</t>
  </si>
  <si>
    <t>delta</t>
  </si>
  <si>
    <t>Goldener Schnitt L</t>
  </si>
  <si>
    <t>langsam konvergent</t>
  </si>
  <si>
    <t>schnell konvergent</t>
  </si>
  <si>
    <t>1+1+1/2!+1/3!+....</t>
  </si>
  <si>
    <r>
      <t>Summe (1/k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</si>
  <si>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(1+1/n)</t>
    </r>
    <r>
      <rPr>
        <vertAlign val="superscript"/>
        <sz val="10"/>
        <rFont val="Arial"/>
        <family val="2"/>
      </rPr>
      <t>n</t>
    </r>
  </si>
  <si>
    <t>Zu Aufgabe 2.7</t>
  </si>
  <si>
    <t>Zu Aufgabe 2.6</t>
  </si>
  <si>
    <t>Zu Aufgabe 2.9: Fixpunkt-Iteration</t>
  </si>
  <si>
    <t>(ln x +5)^2-1</t>
  </si>
  <si>
    <t>exp(wurzel(x+1)-5)</t>
  </si>
  <si>
    <t>zu (a)</t>
  </si>
  <si>
    <r>
      <t>zwei</t>
    </r>
    <r>
      <rPr>
        <sz val="10"/>
        <rFont val="Arial"/>
        <family val="0"/>
      </rPr>
      <t xml:space="preserve"> Lösungen bei (b)</t>
    </r>
  </si>
  <si>
    <t>Probe</t>
  </si>
  <si>
    <t>ln(x)</t>
  </si>
  <si>
    <t>wurzel(x+1)-5</t>
  </si>
  <si>
    <t>x*ln(x)</t>
  </si>
  <si>
    <t>x</t>
  </si>
  <si>
    <t>keine Lösung bei c)</t>
  </si>
  <si>
    <t>wurzel((ln x)^2-1)</t>
  </si>
  <si>
    <t>(x^2+1)^0.5</t>
  </si>
  <si>
    <t>T [min]</t>
  </si>
  <si>
    <t>alpha [rad]</t>
  </si>
  <si>
    <t>R [m]</t>
  </si>
  <si>
    <t>Breitengrad</t>
  </si>
  <si>
    <t>R_eff [m]</t>
  </si>
  <si>
    <t>h [m]</t>
  </si>
  <si>
    <t>h exakt [m]</t>
  </si>
  <si>
    <t>h_approx [m]</t>
  </si>
  <si>
    <t>omega [1/min]</t>
  </si>
  <si>
    <t>Zu Abschnitt 4.6.3: Blutroter Sonnenuntergang am Äquator</t>
  </si>
  <si>
    <t>h_approx2 [m]</t>
  </si>
  <si>
    <t>Wie hoch ist ein Berg, wenn auf ihm T min nach Sonnenuntergang das Licht ausgeht?</t>
  </si>
  <si>
    <t>Zu Abschnitt 4.6.2: Polynomdivision und Asymptote</t>
  </si>
  <si>
    <t>Polynom + echt rational</t>
  </si>
  <si>
    <t>gebrochen-rational</t>
  </si>
  <si>
    <t>nur Polynom</t>
  </si>
  <si>
    <t>relativer Fehler</t>
  </si>
  <si>
    <t>=</t>
  </si>
  <si>
    <t>nur führende Potenz x^2</t>
  </si>
  <si>
    <t>Approximation durch</t>
  </si>
  <si>
    <t xml:space="preserve">exakte Funktion </t>
  </si>
  <si>
    <t>50/ln(x)</t>
  </si>
  <si>
    <t xml:space="preserve">exakt </t>
  </si>
  <si>
    <t>asymptotisch</t>
  </si>
  <si>
    <t>Anm: erst bei x=100,200,..., sieht man Parabelform</t>
  </si>
  <si>
    <t>Folgerung: c*(1/L)^n ist eine asymptotisch gute Approximation für a_n</t>
  </si>
  <si>
    <t>c*(1/L)^n</t>
  </si>
  <si>
    <t>Zu Aufgabe 2.8: Eulersche Zahl</t>
  </si>
  <si>
    <t>Zu Abschnitt 3.4: Landausche O-Notation</t>
  </si>
  <si>
    <t>Folge A_n</t>
  </si>
  <si>
    <t>Folge B_n</t>
  </si>
  <si>
    <t>A_n/B_n</t>
  </si>
  <si>
    <t>Beispiel Algo A vs. Algo B</t>
  </si>
  <si>
    <t>m_n</t>
  </si>
  <si>
    <t>Differenz</t>
  </si>
  <si>
    <t>FP-Iteration bei Tabelle Laufzeitverhalten, Zeile 3</t>
  </si>
  <si>
    <t>keine Schnittpunkte zwischen</t>
  </si>
  <si>
    <t>ln(x) und (x^2+1)^0.5:</t>
  </si>
  <si>
    <t>zu (c)</t>
  </si>
  <si>
    <t>(x+1)^0.5-5</t>
  </si>
  <si>
    <t>zu (b)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</si>
</sst>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"/>
    <numFmt numFmtId="174" formatCode="0.0000000"/>
  </numFmts>
  <fonts count="1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0"/>
    </font>
    <font>
      <sz val="16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9.25"/>
      <name val="Arial"/>
      <family val="0"/>
    </font>
    <font>
      <sz val="20"/>
      <color indexed="12"/>
      <name val="Arial"/>
      <family val="0"/>
    </font>
    <font>
      <sz val="10"/>
      <color indexed="10"/>
      <name val="Arial"/>
      <family val="0"/>
    </font>
    <font>
      <sz val="9.75"/>
      <name val="Arial"/>
      <family val="0"/>
    </font>
    <font>
      <sz val="9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2" xfId="0" applyNumberFormat="1" applyBorder="1" applyAlignment="1">
      <alignment/>
    </xf>
    <xf numFmtId="172" fontId="0" fillId="0" borderId="0" xfId="17" applyNumberFormat="1" applyBorder="1" applyAlignment="1">
      <alignment/>
    </xf>
    <xf numFmtId="167" fontId="0" fillId="0" borderId="0" xfId="0" applyNumberFormat="1" applyBorder="1" applyAlignment="1">
      <alignment/>
    </xf>
    <xf numFmtId="172" fontId="0" fillId="0" borderId="3" xfId="17" applyNumberFormat="1" applyBorder="1" applyAlignment="1">
      <alignment/>
    </xf>
    <xf numFmtId="1" fontId="0" fillId="0" borderId="4" xfId="0" applyNumberFormat="1" applyBorder="1" applyAlignment="1">
      <alignment/>
    </xf>
    <xf numFmtId="172" fontId="0" fillId="0" borderId="5" xfId="17" applyNumberFormat="1" applyBorder="1" applyAlignment="1">
      <alignment/>
    </xf>
    <xf numFmtId="165" fontId="0" fillId="0" borderId="5" xfId="0" applyNumberFormat="1" applyBorder="1" applyAlignment="1">
      <alignment/>
    </xf>
    <xf numFmtId="172" fontId="0" fillId="0" borderId="6" xfId="17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" fontId="0" fillId="0" borderId="6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"/>
          <c:w val="0.74925"/>
          <c:h val="0.94"/>
        </c:manualLayout>
      </c:layout>
      <c:scatterChart>
        <c:scatterStyle val="smooth"/>
        <c:varyColors val="0"/>
        <c:ser>
          <c:idx val="0"/>
          <c:order val="0"/>
          <c:tx>
            <c:strRef>
              <c:f>Landau!$I$4</c:f>
              <c:strCache>
                <c:ptCount val="1"/>
                <c:pt idx="0">
                  <c:v>Folge A_n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Landau!$H$5:$H$24</c:f>
              <c:numCache/>
            </c:numRef>
          </c:xVal>
          <c:yVal>
            <c:numRef>
              <c:f>Landau!$I$5:$I$24</c:f>
              <c:numCache/>
            </c:numRef>
          </c:yVal>
          <c:smooth val="1"/>
        </c:ser>
        <c:ser>
          <c:idx val="1"/>
          <c:order val="1"/>
          <c:tx>
            <c:strRef>
              <c:f>Landau!$J$4</c:f>
              <c:strCache>
                <c:ptCount val="1"/>
                <c:pt idx="0">
                  <c:v>Folge B_n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Landau!$H$5:$H$24</c:f>
              <c:numCache/>
            </c:numRef>
          </c:xVal>
          <c:yVal>
            <c:numRef>
              <c:f>Landau!$J$5:$J$24</c:f>
              <c:numCache/>
            </c:numRef>
          </c:yVal>
          <c:smooth val="1"/>
        </c:ser>
        <c:axId val="13308679"/>
        <c:axId val="52669248"/>
      </c:scatterChart>
      <c:valAx>
        <c:axId val="1330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69248"/>
        <c:crosses val="autoZero"/>
        <c:crossBetween val="midCat"/>
        <c:dispUnits/>
      </c:valAx>
      <c:valAx>
        <c:axId val="52669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086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625"/>
          <c:w val="0.85725"/>
          <c:h val="0.92775"/>
        </c:manualLayout>
      </c:layout>
      <c:scatterChart>
        <c:scatterStyle val="smooth"/>
        <c:varyColors val="0"/>
        <c:ser>
          <c:idx val="0"/>
          <c:order val="0"/>
          <c:tx>
            <c:strRef>
              <c:f>Fixpunkt!$I$7</c:f>
              <c:strCache>
                <c:ptCount val="1"/>
                <c:pt idx="0">
                  <c:v>x*ln(x)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Fixpunkt!$H$8:$H$37</c:f>
              <c:numCache/>
            </c:numRef>
          </c:xVal>
          <c:yVal>
            <c:numRef>
              <c:f>Fixpunkt!$I$8:$I$37</c:f>
              <c:numCache/>
            </c:numRef>
          </c:yVal>
          <c:smooth val="1"/>
        </c:ser>
        <c:ser>
          <c:idx val="1"/>
          <c:order val="1"/>
          <c:tx>
            <c:strRef>
              <c:f>Fixpunkt!$J$7</c:f>
              <c:strCache>
                <c:ptCount val="1"/>
                <c:pt idx="0">
                  <c:v>ln(x)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Fixpunkt!$H$8:$H$37</c:f>
              <c:numCache/>
            </c:numRef>
          </c:xVal>
          <c:yVal>
            <c:numRef>
              <c:f>Fixpunkt!$J$8:$J$37</c:f>
              <c:numCache/>
            </c:numRef>
          </c:yVal>
          <c:smooth val="1"/>
        </c:ser>
        <c:ser>
          <c:idx val="2"/>
          <c:order val="2"/>
          <c:tx>
            <c:strRef>
              <c:f>Fixpunkt!$K$7</c:f>
              <c:strCache>
                <c:ptCount val="1"/>
                <c:pt idx="0">
                  <c:v>(x^2+1)^0.5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Fixpunkt!$H$8:$H$37</c:f>
              <c:numCache/>
            </c:numRef>
          </c:xVal>
          <c:yVal>
            <c:numRef>
              <c:f>Fixpunkt!$K$8:$K$37</c:f>
              <c:numCache/>
            </c:numRef>
          </c:yVal>
          <c:smooth val="1"/>
        </c:ser>
        <c:axId val="4261185"/>
        <c:axId val="38350666"/>
      </c:scatterChart>
      <c:valAx>
        <c:axId val="4261185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38350666"/>
        <c:crosses val="autoZero"/>
        <c:crossBetween val="midCat"/>
        <c:dispUnits/>
      </c:valAx>
      <c:valAx>
        <c:axId val="38350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475"/>
          <c:w val="0.33875"/>
          <c:h val="0.3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875"/>
          <c:w val="0.94375"/>
          <c:h val="0.92275"/>
        </c:manualLayout>
      </c:layout>
      <c:scatterChart>
        <c:scatterStyle val="smooth"/>
        <c:varyColors val="0"/>
        <c:ser>
          <c:idx val="0"/>
          <c:order val="0"/>
          <c:tx>
            <c:strRef>
              <c:f>Fixpunkt!$O$7</c:f>
              <c:strCache>
                <c:ptCount val="1"/>
                <c:pt idx="0">
                  <c:v>(x+1)^0.5-5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Fixpunkt!$N$8:$N$85</c:f>
              <c:numCache/>
            </c:numRef>
          </c:xVal>
          <c:yVal>
            <c:numRef>
              <c:f>Fixpunkt!$O$8:$O$85</c:f>
              <c:numCache/>
            </c:numRef>
          </c:yVal>
          <c:smooth val="1"/>
        </c:ser>
        <c:ser>
          <c:idx val="1"/>
          <c:order val="1"/>
          <c:tx>
            <c:strRef>
              <c:f>Fixpunkt!$P$7</c:f>
              <c:strCache>
                <c:ptCount val="1"/>
                <c:pt idx="0">
                  <c:v>ln(x)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Fixpunkt!$N$8:$N$85</c:f>
              <c:numCache/>
            </c:numRef>
          </c:xVal>
          <c:yVal>
            <c:numRef>
              <c:f>Fixpunkt!$P$8:$P$85</c:f>
              <c:numCache/>
            </c:numRef>
          </c:yVal>
          <c:smooth val="1"/>
        </c:ser>
        <c:axId val="9611675"/>
        <c:axId val="19396212"/>
      </c:scatterChart>
      <c:valAx>
        <c:axId val="9611675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96212"/>
        <c:crosses val="autoZero"/>
        <c:crossBetween val="midCat"/>
        <c:dispUnits/>
      </c:valAx>
      <c:valAx>
        <c:axId val="19396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16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5"/>
          <c:y val="0.7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875"/>
          <c:w val="0.834"/>
          <c:h val="0.92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Asymptote!$D$19</c:f>
              <c:strCache>
                <c:ptCount val="1"/>
                <c:pt idx="0">
                  <c:v>asymptotisch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Asymptote!$B$20:$B$39</c:f>
              <c:numCache/>
            </c:numRef>
          </c:xVal>
          <c:yVal>
            <c:numRef>
              <c:f>Asymptote!$D$20:$D$39</c:f>
              <c:numCache/>
            </c:numRef>
          </c:yVal>
          <c:smooth val="1"/>
        </c:ser>
        <c:ser>
          <c:idx val="0"/>
          <c:order val="1"/>
          <c:tx>
            <c:strRef>
              <c:f>Asymptote!$C$19</c:f>
              <c:strCache>
                <c:ptCount val="1"/>
                <c:pt idx="0">
                  <c:v>exakt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Asymptote!$B$20:$B$39</c:f>
              <c:numCache/>
            </c:numRef>
          </c:xVal>
          <c:yVal>
            <c:numRef>
              <c:f>Asymptote!$C$20:$C$39</c:f>
              <c:numCache/>
            </c:numRef>
          </c:yVal>
          <c:smooth val="1"/>
        </c:ser>
        <c:axId val="40348181"/>
        <c:axId val="27589310"/>
      </c:scatterChart>
      <c:valAx>
        <c:axId val="4034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89310"/>
        <c:crosses val="autoZero"/>
        <c:crossBetween val="midCat"/>
        <c:dispUnits/>
      </c:valAx>
      <c:valAx>
        <c:axId val="27589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48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</xdr:row>
      <xdr:rowOff>133350</xdr:rowOff>
    </xdr:from>
    <xdr:to>
      <xdr:col>17</xdr:col>
      <xdr:colOff>171450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8343900" y="552450"/>
        <a:ext cx="4505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13</xdr:row>
      <xdr:rowOff>57150</xdr:rowOff>
    </xdr:from>
    <xdr:to>
      <xdr:col>12</xdr:col>
      <xdr:colOff>676275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724650" y="2257425"/>
        <a:ext cx="3571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12</xdr:row>
      <xdr:rowOff>95250</xdr:rowOff>
    </xdr:from>
    <xdr:to>
      <xdr:col>17</xdr:col>
      <xdr:colOff>419100</xdr:colOff>
      <xdr:row>28</xdr:row>
      <xdr:rowOff>57150</xdr:rowOff>
    </xdr:to>
    <xdr:graphicFrame>
      <xdr:nvGraphicFramePr>
        <xdr:cNvPr id="2" name="Chart 2"/>
        <xdr:cNvGraphicFramePr/>
      </xdr:nvGraphicFramePr>
      <xdr:xfrm>
        <a:off x="10429875" y="2133600"/>
        <a:ext cx="34194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</xdr:row>
      <xdr:rowOff>28575</xdr:rowOff>
    </xdr:from>
    <xdr:to>
      <xdr:col>3</xdr:col>
      <xdr:colOff>800100</xdr:colOff>
      <xdr:row>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609600"/>
          <a:ext cx="1885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</xdr:row>
      <xdr:rowOff>38100</xdr:rowOff>
    </xdr:from>
    <xdr:to>
      <xdr:col>7</xdr:col>
      <xdr:colOff>704850</xdr:colOff>
      <xdr:row>4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619125"/>
          <a:ext cx="2390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20</xdr:row>
      <xdr:rowOff>38100</xdr:rowOff>
    </xdr:from>
    <xdr:to>
      <xdr:col>10</xdr:col>
      <xdr:colOff>257175</xdr:colOff>
      <xdr:row>36</xdr:row>
      <xdr:rowOff>0</xdr:rowOff>
    </xdr:to>
    <xdr:graphicFrame>
      <xdr:nvGraphicFramePr>
        <xdr:cNvPr id="3" name="Chart 7"/>
        <xdr:cNvGraphicFramePr/>
      </xdr:nvGraphicFramePr>
      <xdr:xfrm>
        <a:off x="3333750" y="38481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5" max="5" width="14.421875" style="0" customWidth="1"/>
    <col min="6" max="6" width="8.140625" style="0" customWidth="1"/>
  </cols>
  <sheetData>
    <row r="1" ht="18">
      <c r="B1" s="3" t="s">
        <v>28</v>
      </c>
    </row>
    <row r="2" spans="2:5" ht="26.25" customHeight="1">
      <c r="B2" s="37" t="s">
        <v>4</v>
      </c>
      <c r="C2" s="37"/>
      <c r="D2" s="37"/>
      <c r="E2" s="37"/>
    </row>
    <row r="5" spans="4:5" ht="12.75">
      <c r="D5" t="s">
        <v>0</v>
      </c>
      <c r="E5" t="s">
        <v>2</v>
      </c>
    </row>
    <row r="6" spans="4:6" ht="12.75">
      <c r="D6" s="4">
        <v>5</v>
      </c>
      <c r="E6" s="4">
        <f>3^6</f>
        <v>729</v>
      </c>
      <c r="F6" s="1"/>
    </row>
    <row r="8" spans="2:11" ht="12.75">
      <c r="B8" t="s">
        <v>1</v>
      </c>
      <c r="C8" t="s">
        <v>3</v>
      </c>
      <c r="J8" t="s">
        <v>1</v>
      </c>
      <c r="K8" t="s">
        <v>3</v>
      </c>
    </row>
    <row r="9" spans="2:11" ht="12.75">
      <c r="B9">
        <v>0</v>
      </c>
      <c r="C9" s="4">
        <v>90</v>
      </c>
      <c r="G9" t="s">
        <v>5</v>
      </c>
      <c r="J9">
        <v>0</v>
      </c>
      <c r="K9" s="4">
        <v>2.51</v>
      </c>
    </row>
    <row r="10" spans="2:11" ht="12.75">
      <c r="B10">
        <v>1</v>
      </c>
      <c r="C10">
        <f aca="true" t="shared" si="0" ref="C10:C51">((k-1)*C9+varP/POWER(C9,k-1))/k</f>
        <v>72.00000222222222</v>
      </c>
      <c r="G10" t="s">
        <v>6</v>
      </c>
      <c r="J10">
        <v>1</v>
      </c>
      <c r="K10">
        <f aca="true" t="shared" si="1" ref="K10:K41">(K9+varP/POWER(K9,k-1))/2</f>
        <v>10.43838193113966</v>
      </c>
    </row>
    <row r="11" spans="2:11" ht="12.75">
      <c r="B11">
        <v>2</v>
      </c>
      <c r="C11">
        <f t="shared" si="0"/>
        <v>57.600007203124335</v>
      </c>
      <c r="G11" t="s">
        <v>7</v>
      </c>
      <c r="J11">
        <v>2</v>
      </c>
      <c r="K11">
        <f t="shared" si="1"/>
        <v>5.249892833531986</v>
      </c>
    </row>
    <row r="12" spans="2:11" ht="12.75">
      <c r="B12">
        <v>3</v>
      </c>
      <c r="C12">
        <f t="shared" si="0"/>
        <v>46.080019007969454</v>
      </c>
      <c r="J12">
        <v>3</v>
      </c>
      <c r="K12">
        <f t="shared" si="1"/>
        <v>3.1047856780488905</v>
      </c>
    </row>
    <row r="13" spans="2:11" ht="12.75">
      <c r="B13">
        <v>4</v>
      </c>
      <c r="C13">
        <f t="shared" si="0"/>
        <v>36.8640475439116</v>
      </c>
      <c r="J13">
        <v>4</v>
      </c>
      <c r="K13">
        <f t="shared" si="1"/>
        <v>5.474965770521514</v>
      </c>
    </row>
    <row r="14" spans="2:11" ht="12.75">
      <c r="B14">
        <v>5</v>
      </c>
      <c r="C14">
        <f t="shared" si="0"/>
        <v>29.491316983914864</v>
      </c>
      <c r="J14">
        <v>5</v>
      </c>
      <c r="K14">
        <f t="shared" si="1"/>
        <v>3.1431519580317966</v>
      </c>
    </row>
    <row r="15" spans="2:11" ht="12.75">
      <c r="B15">
        <v>6</v>
      </c>
      <c r="C15">
        <f t="shared" si="0"/>
        <v>23.593246331126497</v>
      </c>
      <c r="J15">
        <v>6</v>
      </c>
      <c r="K15">
        <f t="shared" si="1"/>
        <v>5.306106571067682</v>
      </c>
    </row>
    <row r="16" spans="2:11" ht="12.75">
      <c r="B16">
        <v>7</v>
      </c>
      <c r="C16">
        <f t="shared" si="0"/>
        <v>18.875067615917384</v>
      </c>
      <c r="J16">
        <v>7</v>
      </c>
      <c r="K16">
        <f t="shared" si="1"/>
        <v>3.112879428667163</v>
      </c>
    </row>
    <row r="17" spans="2:11" ht="12.75">
      <c r="B17">
        <v>8</v>
      </c>
      <c r="C17">
        <f t="shared" si="0"/>
        <v>15.101202784372173</v>
      </c>
      <c r="J17">
        <v>8</v>
      </c>
      <c r="K17">
        <f t="shared" si="1"/>
        <v>5.43837539046455</v>
      </c>
    </row>
    <row r="18" spans="2:11" ht="12.75">
      <c r="B18">
        <v>9</v>
      </c>
      <c r="C18">
        <f t="shared" si="0"/>
        <v>12.0837657972525</v>
      </c>
      <c r="J18">
        <v>9</v>
      </c>
      <c r="K18">
        <f t="shared" si="1"/>
        <v>3.135885108689599</v>
      </c>
    </row>
    <row r="19" spans="2:11" ht="12.75">
      <c r="B19">
        <v>10</v>
      </c>
      <c r="C19">
        <f t="shared" si="0"/>
        <v>9.67385094058783</v>
      </c>
      <c r="J19">
        <v>10</v>
      </c>
      <c r="K19">
        <f t="shared" si="1"/>
        <v>5.337210068365617</v>
      </c>
    </row>
    <row r="20" spans="2:11" ht="12.75">
      <c r="B20">
        <v>11</v>
      </c>
      <c r="C20">
        <f t="shared" si="0"/>
        <v>7.755728671650043</v>
      </c>
      <c r="J20">
        <v>11</v>
      </c>
      <c r="K20">
        <f t="shared" si="1"/>
        <v>3.1178056532822014</v>
      </c>
    </row>
    <row r="21" spans="2:11" ht="12.75">
      <c r="B21">
        <v>12</v>
      </c>
      <c r="C21">
        <f t="shared" si="0"/>
        <v>6.244879415843661</v>
      </c>
      <c r="J21">
        <v>12</v>
      </c>
      <c r="K21">
        <f t="shared" si="1"/>
        <v>5.416362298811041</v>
      </c>
    </row>
    <row r="22" spans="2:11" ht="12.75">
      <c r="B22">
        <v>13</v>
      </c>
      <c r="C22">
        <f t="shared" si="0"/>
        <v>5.091768801947671</v>
      </c>
      <c r="E22" t="s">
        <v>8</v>
      </c>
      <c r="J22">
        <v>13</v>
      </c>
      <c r="K22">
        <f t="shared" si="1"/>
        <v>3.131694111320348</v>
      </c>
    </row>
    <row r="23" spans="2:11" ht="12.75">
      <c r="B23">
        <v>14</v>
      </c>
      <c r="C23">
        <f t="shared" si="0"/>
        <v>4.290326663102753</v>
      </c>
      <c r="E23" s="2">
        <f>POWER(varP,1/k)</f>
        <v>3.737192818846552</v>
      </c>
      <c r="J23">
        <v>14</v>
      </c>
      <c r="K23">
        <f t="shared" si="1"/>
        <v>5.355332034752533</v>
      </c>
    </row>
    <row r="24" spans="2:11" ht="12.75">
      <c r="B24">
        <v>15</v>
      </c>
      <c r="C24">
        <f t="shared" si="0"/>
        <v>3.862585840021045</v>
      </c>
      <c r="J24">
        <v>15</v>
      </c>
      <c r="K24">
        <f t="shared" si="1"/>
        <v>3.1208172098267792</v>
      </c>
    </row>
    <row r="25" spans="2:11" ht="12.75">
      <c r="B25">
        <v>16</v>
      </c>
      <c r="C25">
        <f t="shared" si="0"/>
        <v>3.7450741735153548</v>
      </c>
      <c r="J25">
        <v>16</v>
      </c>
      <c r="K25">
        <f t="shared" si="1"/>
        <v>5.402999980700371</v>
      </c>
    </row>
    <row r="26" spans="2:11" ht="12.75">
      <c r="B26">
        <v>17</v>
      </c>
      <c r="C26">
        <f t="shared" si="0"/>
        <v>3.7372259210848453</v>
      </c>
      <c r="J26">
        <v>17</v>
      </c>
      <c r="K26">
        <f t="shared" si="1"/>
        <v>3.129218129508229</v>
      </c>
    </row>
    <row r="27" spans="2:11" ht="12.75">
      <c r="B27">
        <v>18</v>
      </c>
      <c r="C27">
        <f t="shared" si="0"/>
        <v>3.7371928194329485</v>
      </c>
      <c r="J27">
        <v>18</v>
      </c>
      <c r="K27">
        <f t="shared" si="1"/>
        <v>5.366101947936507</v>
      </c>
    </row>
    <row r="28" spans="2:11" ht="12.75">
      <c r="B28">
        <v>19</v>
      </c>
      <c r="C28">
        <f t="shared" si="0"/>
        <v>3.7371928188465517</v>
      </c>
      <c r="J28">
        <v>19</v>
      </c>
      <c r="K28">
        <f t="shared" si="1"/>
        <v>3.1226551964034575</v>
      </c>
    </row>
    <row r="29" spans="2:11" ht="12.75">
      <c r="B29">
        <v>20</v>
      </c>
      <c r="C29">
        <f t="shared" si="0"/>
        <v>3.7371928188465517</v>
      </c>
      <c r="J29">
        <v>20</v>
      </c>
      <c r="K29">
        <f t="shared" si="1"/>
        <v>5.394880001957756</v>
      </c>
    </row>
    <row r="30" spans="2:11" ht="12.75">
      <c r="B30">
        <v>21</v>
      </c>
      <c r="C30">
        <f t="shared" si="0"/>
        <v>3.7371928188465517</v>
      </c>
      <c r="J30">
        <v>21</v>
      </c>
      <c r="K30">
        <f t="shared" si="1"/>
        <v>3.1277390399279366</v>
      </c>
    </row>
    <row r="31" spans="2:11" ht="12.75">
      <c r="B31">
        <v>22</v>
      </c>
      <c r="C31">
        <f t="shared" si="0"/>
        <v>3.7371928188465517</v>
      </c>
      <c r="J31">
        <v>22</v>
      </c>
      <c r="K31">
        <f t="shared" si="1"/>
        <v>5.3725583208956955</v>
      </c>
    </row>
    <row r="32" spans="2:11" ht="12.75">
      <c r="B32">
        <v>23</v>
      </c>
      <c r="C32">
        <f t="shared" si="0"/>
        <v>3.7371928188465517</v>
      </c>
      <c r="J32">
        <v>23</v>
      </c>
      <c r="K32">
        <f t="shared" si="1"/>
        <v>3.1237740438880404</v>
      </c>
    </row>
    <row r="33" spans="2:11" ht="12.75">
      <c r="B33">
        <v>24</v>
      </c>
      <c r="C33">
        <f t="shared" si="0"/>
        <v>3.7371928188465517</v>
      </c>
      <c r="J33">
        <v>24</v>
      </c>
      <c r="K33">
        <f t="shared" si="1"/>
        <v>5.389950095716469</v>
      </c>
    </row>
    <row r="34" spans="2:11" ht="12.75">
      <c r="B34">
        <v>25</v>
      </c>
      <c r="C34">
        <f t="shared" si="0"/>
        <v>3.7371928188465517</v>
      </c>
      <c r="J34">
        <v>25</v>
      </c>
      <c r="K34">
        <f t="shared" si="1"/>
        <v>3.1268505363590178</v>
      </c>
    </row>
    <row r="35" spans="2:11" ht="12.75">
      <c r="B35">
        <v>26</v>
      </c>
      <c r="C35">
        <f t="shared" si="0"/>
        <v>3.7371928188465517</v>
      </c>
      <c r="J35">
        <v>26</v>
      </c>
      <c r="K35">
        <f t="shared" si="1"/>
        <v>5.376444914095005</v>
      </c>
    </row>
    <row r="36" spans="2:11" ht="12.75">
      <c r="B36">
        <v>27</v>
      </c>
      <c r="C36">
        <f t="shared" si="0"/>
        <v>3.7371928188465517</v>
      </c>
      <c r="J36">
        <v>27</v>
      </c>
      <c r="K36">
        <f t="shared" si="1"/>
        <v>3.124453664000886</v>
      </c>
    </row>
    <row r="37" spans="2:11" ht="12.75">
      <c r="B37">
        <v>28</v>
      </c>
      <c r="C37">
        <f t="shared" si="0"/>
        <v>3.7371928188465517</v>
      </c>
      <c r="J37">
        <v>28</v>
      </c>
      <c r="K37">
        <f t="shared" si="1"/>
        <v>5.386960325352955</v>
      </c>
    </row>
    <row r="38" spans="2:11" ht="12.75">
      <c r="B38">
        <v>29</v>
      </c>
      <c r="C38">
        <f t="shared" si="0"/>
        <v>3.7371928188465517</v>
      </c>
      <c r="J38">
        <v>29</v>
      </c>
      <c r="K38">
        <f t="shared" si="1"/>
        <v>3.126315215599303</v>
      </c>
    </row>
    <row r="39" spans="2:11" ht="12.75">
      <c r="B39">
        <v>30</v>
      </c>
      <c r="C39">
        <f t="shared" si="0"/>
        <v>3.7371928188465517</v>
      </c>
      <c r="J39">
        <v>30</v>
      </c>
      <c r="K39">
        <f t="shared" si="1"/>
        <v>5.3787895467995686</v>
      </c>
    </row>
    <row r="40" spans="2:11" ht="12.75">
      <c r="B40">
        <v>31</v>
      </c>
      <c r="C40">
        <f t="shared" si="0"/>
        <v>3.7371928188465517</v>
      </c>
      <c r="J40">
        <v>31</v>
      </c>
      <c r="K40">
        <f t="shared" si="1"/>
        <v>3.1248658588606166</v>
      </c>
    </row>
    <row r="41" spans="2:11" ht="12.75">
      <c r="B41">
        <v>32</v>
      </c>
      <c r="C41">
        <f t="shared" si="0"/>
        <v>3.7371928188465517</v>
      </c>
      <c r="J41">
        <v>32</v>
      </c>
      <c r="K41">
        <f t="shared" si="1"/>
        <v>5.385148769996537</v>
      </c>
    </row>
    <row r="42" spans="2:11" ht="12.75">
      <c r="B42">
        <v>33</v>
      </c>
      <c r="C42">
        <f t="shared" si="0"/>
        <v>3.7371928188465517</v>
      </c>
      <c r="J42">
        <v>33</v>
      </c>
      <c r="K42">
        <f aca="true" t="shared" si="2" ref="K42:K72">(K41+varP/POWER(K41,k-1))/2</f>
        <v>3.1259921519281733</v>
      </c>
    </row>
    <row r="43" spans="2:11" ht="12.75">
      <c r="B43">
        <v>34</v>
      </c>
      <c r="C43">
        <f t="shared" si="0"/>
        <v>3.7371928188465517</v>
      </c>
      <c r="J43">
        <v>34</v>
      </c>
      <c r="K43">
        <f t="shared" si="2"/>
        <v>5.380205604553126</v>
      </c>
    </row>
    <row r="44" spans="2:11" ht="12.75">
      <c r="B44">
        <v>35</v>
      </c>
      <c r="C44">
        <f t="shared" si="0"/>
        <v>3.7371928188465517</v>
      </c>
      <c r="J44">
        <v>35</v>
      </c>
      <c r="K44">
        <f t="shared" si="2"/>
        <v>3.12511560874743</v>
      </c>
    </row>
    <row r="45" spans="2:11" ht="12.75">
      <c r="B45">
        <v>36</v>
      </c>
      <c r="C45">
        <f t="shared" si="0"/>
        <v>3.7371928188465517</v>
      </c>
      <c r="J45">
        <v>36</v>
      </c>
      <c r="K45">
        <f t="shared" si="2"/>
        <v>5.384051791381583</v>
      </c>
    </row>
    <row r="46" spans="2:11" ht="12.75">
      <c r="B46">
        <v>37</v>
      </c>
      <c r="C46">
        <f t="shared" si="0"/>
        <v>3.7371928188465517</v>
      </c>
      <c r="J46">
        <v>37</v>
      </c>
      <c r="K46">
        <f t="shared" si="2"/>
        <v>3.12579699900477</v>
      </c>
    </row>
    <row r="47" spans="2:11" ht="12.75">
      <c r="B47">
        <v>38</v>
      </c>
      <c r="C47">
        <f t="shared" si="0"/>
        <v>3.7371928188465517</v>
      </c>
      <c r="J47">
        <v>38</v>
      </c>
      <c r="K47">
        <f t="shared" si="2"/>
        <v>5.381061396931592</v>
      </c>
    </row>
    <row r="48" spans="2:11" ht="12.75">
      <c r="B48">
        <v>39</v>
      </c>
      <c r="C48">
        <f t="shared" si="0"/>
        <v>3.7371928188465517</v>
      </c>
      <c r="J48">
        <v>39</v>
      </c>
      <c r="K48">
        <f t="shared" si="2"/>
        <v>3.1252668369589465</v>
      </c>
    </row>
    <row r="49" spans="2:11" ht="12.75">
      <c r="B49">
        <v>40</v>
      </c>
      <c r="C49">
        <f t="shared" si="0"/>
        <v>3.7371928188465517</v>
      </c>
      <c r="J49">
        <v>40</v>
      </c>
      <c r="K49">
        <f t="shared" si="2"/>
        <v>5.383387787675131</v>
      </c>
    </row>
    <row r="50" spans="2:11" ht="12.75">
      <c r="B50">
        <v>41</v>
      </c>
      <c r="C50">
        <f t="shared" si="0"/>
        <v>3.7371928188465517</v>
      </c>
      <c r="J50">
        <v>41</v>
      </c>
      <c r="K50">
        <f t="shared" si="2"/>
        <v>3.1256790474299585</v>
      </c>
    </row>
    <row r="51" spans="2:11" ht="12.75">
      <c r="B51">
        <v>42</v>
      </c>
      <c r="C51">
        <f t="shared" si="0"/>
        <v>3.7371928188465517</v>
      </c>
      <c r="J51">
        <v>42</v>
      </c>
      <c r="K51">
        <f t="shared" si="2"/>
        <v>5.381578787191669</v>
      </c>
    </row>
    <row r="52" spans="2:11" ht="12.75">
      <c r="B52">
        <v>43</v>
      </c>
      <c r="C52">
        <f aca="true" t="shared" si="3" ref="C52:C76">((k-1)*C51+varP/POWER(C51,k-1))/k</f>
        <v>3.7371928188465517</v>
      </c>
      <c r="J52">
        <v>43</v>
      </c>
      <c r="K52">
        <f t="shared" si="2"/>
        <v>3.1253583723631873</v>
      </c>
    </row>
    <row r="53" spans="2:11" ht="12.75">
      <c r="B53">
        <v>44</v>
      </c>
      <c r="C53">
        <f t="shared" si="3"/>
        <v>3.7371928188465517</v>
      </c>
      <c r="J53">
        <v>44</v>
      </c>
      <c r="K53">
        <f t="shared" si="2"/>
        <v>5.382985966474078</v>
      </c>
    </row>
    <row r="54" spans="2:11" ht="12.75">
      <c r="B54">
        <v>45</v>
      </c>
      <c r="C54">
        <f t="shared" si="3"/>
        <v>3.7371928188465517</v>
      </c>
      <c r="J54">
        <v>45</v>
      </c>
      <c r="K54">
        <f t="shared" si="2"/>
        <v>3.1256077332753462</v>
      </c>
    </row>
    <row r="55" spans="2:11" ht="12.75">
      <c r="B55">
        <v>46</v>
      </c>
      <c r="C55">
        <f t="shared" si="3"/>
        <v>3.7371928188465517</v>
      </c>
      <c r="J55">
        <v>46</v>
      </c>
      <c r="K55">
        <f t="shared" si="2"/>
        <v>5.381891656872558</v>
      </c>
    </row>
    <row r="56" spans="2:11" ht="12.75">
      <c r="B56">
        <v>47</v>
      </c>
      <c r="C56">
        <f t="shared" si="3"/>
        <v>3.7371928188465517</v>
      </c>
      <c r="J56">
        <v>47</v>
      </c>
      <c r="K56">
        <f t="shared" si="2"/>
        <v>3.1254137634734827</v>
      </c>
    </row>
    <row r="57" spans="2:11" ht="12.75">
      <c r="B57">
        <v>48</v>
      </c>
      <c r="C57">
        <f t="shared" si="3"/>
        <v>3.7371928188465517</v>
      </c>
      <c r="J57">
        <v>48</v>
      </c>
      <c r="K57">
        <f t="shared" si="2"/>
        <v>5.382742842963596</v>
      </c>
    </row>
    <row r="58" spans="2:11" ht="12.75">
      <c r="B58">
        <v>49</v>
      </c>
      <c r="C58">
        <f t="shared" si="3"/>
        <v>3.7371928188465517</v>
      </c>
      <c r="J58">
        <v>49</v>
      </c>
      <c r="K58">
        <f t="shared" si="2"/>
        <v>3.125564607853354</v>
      </c>
    </row>
    <row r="59" spans="2:11" ht="12.75">
      <c r="B59">
        <v>50</v>
      </c>
      <c r="C59">
        <f t="shared" si="3"/>
        <v>3.7371928188465517</v>
      </c>
      <c r="J59">
        <v>50</v>
      </c>
      <c r="K59">
        <f t="shared" si="2"/>
        <v>5.3820808761507095</v>
      </c>
    </row>
    <row r="60" spans="2:11" ht="12.75">
      <c r="B60">
        <v>51</v>
      </c>
      <c r="C60">
        <f t="shared" si="3"/>
        <v>3.7371928188465517</v>
      </c>
      <c r="J60">
        <v>51</v>
      </c>
      <c r="K60">
        <f t="shared" si="2"/>
        <v>3.1254472775061286</v>
      </c>
    </row>
    <row r="61" spans="2:11" ht="12.75">
      <c r="B61">
        <v>52</v>
      </c>
      <c r="C61">
        <f t="shared" si="3"/>
        <v>3.7371928188465517</v>
      </c>
      <c r="J61">
        <v>52</v>
      </c>
      <c r="K61">
        <f t="shared" si="2"/>
        <v>5.38259575431003</v>
      </c>
    </row>
    <row r="62" spans="2:11" ht="12.75">
      <c r="B62">
        <v>53</v>
      </c>
      <c r="C62">
        <f t="shared" si="3"/>
        <v>3.7371928188465517</v>
      </c>
      <c r="J62">
        <v>53</v>
      </c>
      <c r="K62">
        <f t="shared" si="2"/>
        <v>3.1255385257637225</v>
      </c>
    </row>
    <row r="63" spans="2:11" ht="12.75">
      <c r="B63">
        <v>54</v>
      </c>
      <c r="C63">
        <f t="shared" si="3"/>
        <v>3.7371928188465517</v>
      </c>
      <c r="J63">
        <v>54</v>
      </c>
      <c r="K63">
        <f t="shared" si="2"/>
        <v>5.3821953223005465</v>
      </c>
    </row>
    <row r="64" spans="2:11" ht="12.75">
      <c r="B64">
        <v>55</v>
      </c>
      <c r="C64">
        <f t="shared" si="3"/>
        <v>3.7371928188465517</v>
      </c>
      <c r="J64">
        <v>55</v>
      </c>
      <c r="K64">
        <f t="shared" si="2"/>
        <v>3.125467553126304</v>
      </c>
    </row>
    <row r="65" spans="2:11" ht="12.75">
      <c r="B65">
        <v>56</v>
      </c>
      <c r="C65">
        <f t="shared" si="3"/>
        <v>3.7371928188465517</v>
      </c>
      <c r="J65">
        <v>56</v>
      </c>
      <c r="K65">
        <f t="shared" si="2"/>
        <v>5.382506771561464</v>
      </c>
    </row>
    <row r="66" spans="2:11" ht="12.75">
      <c r="B66">
        <v>57</v>
      </c>
      <c r="C66">
        <f t="shared" si="3"/>
        <v>3.7371928188465517</v>
      </c>
      <c r="J66">
        <v>57</v>
      </c>
      <c r="K66">
        <f t="shared" si="2"/>
        <v>3.1255227502917404</v>
      </c>
    </row>
    <row r="67" spans="2:11" ht="12.75">
      <c r="B67">
        <v>58</v>
      </c>
      <c r="C67">
        <f t="shared" si="3"/>
        <v>3.7371928188465517</v>
      </c>
      <c r="J67">
        <v>58</v>
      </c>
      <c r="K67">
        <f t="shared" si="2"/>
        <v>5.382264546407634</v>
      </c>
    </row>
    <row r="68" spans="2:11" ht="12.75">
      <c r="B68">
        <v>59</v>
      </c>
      <c r="C68">
        <f t="shared" si="3"/>
        <v>3.7371928188465517</v>
      </c>
      <c r="J68">
        <v>59</v>
      </c>
      <c r="K68">
        <f t="shared" si="2"/>
        <v>3.125479818981465</v>
      </c>
    </row>
    <row r="69" spans="2:11" ht="12.75">
      <c r="B69">
        <v>60</v>
      </c>
      <c r="C69">
        <f t="shared" si="3"/>
        <v>3.7371928188465517</v>
      </c>
      <c r="J69">
        <v>60</v>
      </c>
      <c r="K69">
        <f t="shared" si="2"/>
        <v>5.382452942487417</v>
      </c>
    </row>
    <row r="70" spans="2:11" ht="12.75">
      <c r="B70">
        <v>61</v>
      </c>
      <c r="C70">
        <f t="shared" si="3"/>
        <v>3.7371928188465517</v>
      </c>
      <c r="J70">
        <v>61</v>
      </c>
      <c r="K70">
        <f t="shared" si="2"/>
        <v>3.125513208256589</v>
      </c>
    </row>
    <row r="71" spans="2:11" ht="12.75">
      <c r="B71">
        <v>62</v>
      </c>
      <c r="C71">
        <f t="shared" si="3"/>
        <v>3.7371928188465517</v>
      </c>
      <c r="J71">
        <v>62</v>
      </c>
      <c r="K71">
        <f t="shared" si="2"/>
        <v>5.382306418610538</v>
      </c>
    </row>
    <row r="72" spans="2:11" ht="12.75">
      <c r="B72">
        <v>63</v>
      </c>
      <c r="C72">
        <f t="shared" si="3"/>
        <v>3.7371928188465517</v>
      </c>
      <c r="J72">
        <v>63</v>
      </c>
      <c r="K72">
        <f t="shared" si="2"/>
        <v>3.125487239036136</v>
      </c>
    </row>
    <row r="73" spans="2:3" ht="12.75">
      <c r="B73">
        <v>64</v>
      </c>
      <c r="C73">
        <f t="shared" si="3"/>
        <v>3.7371928188465517</v>
      </c>
    </row>
    <row r="74" spans="2:3" ht="12.75">
      <c r="B74">
        <v>65</v>
      </c>
      <c r="C74">
        <f t="shared" si="3"/>
        <v>3.7371928188465517</v>
      </c>
    </row>
    <row r="75" spans="2:3" ht="12.75">
      <c r="B75">
        <v>66</v>
      </c>
      <c r="C75">
        <f t="shared" si="3"/>
        <v>3.7371928188465517</v>
      </c>
    </row>
    <row r="76" spans="2:3" ht="12.75">
      <c r="B76">
        <v>67</v>
      </c>
      <c r="C76">
        <f t="shared" si="3"/>
        <v>3.7371928188465517</v>
      </c>
    </row>
  </sheetData>
  <mergeCells count="1">
    <mergeCell ref="B2:E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1"/>
  <sheetViews>
    <sheetView workbookViewId="0" topLeftCell="A7">
      <selection activeCell="J33" sqref="J33"/>
    </sheetView>
  </sheetViews>
  <sheetFormatPr defaultColWidth="11.421875" defaultRowHeight="12.75" outlineLevelCol="1"/>
  <cols>
    <col min="1" max="1" width="9.421875" style="0" customWidth="1"/>
    <col min="5" max="5" width="14.421875" style="0" hidden="1" customWidth="1" outlineLevel="1"/>
    <col min="6" max="6" width="16.28125" style="0" hidden="1" customWidth="1" outlineLevel="1"/>
    <col min="7" max="7" width="11.421875" style="0" hidden="1" customWidth="1" outlineLevel="1"/>
    <col min="8" max="8" width="11.421875" style="0" customWidth="1" collapsed="1"/>
  </cols>
  <sheetData>
    <row r="1" ht="18">
      <c r="B1" s="3" t="s">
        <v>27</v>
      </c>
    </row>
    <row r="2" spans="2:5" ht="26.25" customHeight="1">
      <c r="B2" s="37" t="s">
        <v>9</v>
      </c>
      <c r="C2" s="37"/>
      <c r="D2" s="37"/>
      <c r="E2" s="37"/>
    </row>
    <row r="6" spans="5:6" ht="12.75">
      <c r="E6" t="s">
        <v>67</v>
      </c>
      <c r="F6" s="1"/>
    </row>
    <row r="8" spans="2:9" ht="12.75">
      <c r="B8" t="s">
        <v>1</v>
      </c>
      <c r="C8" t="s">
        <v>3</v>
      </c>
      <c r="D8" t="s">
        <v>10</v>
      </c>
      <c r="E8" t="s">
        <v>68</v>
      </c>
      <c r="F8" t="s">
        <v>20</v>
      </c>
      <c r="I8" t="s">
        <v>21</v>
      </c>
    </row>
    <row r="9" spans="2:9" ht="12.75">
      <c r="B9">
        <v>0</v>
      </c>
      <c r="C9">
        <v>0</v>
      </c>
      <c r="E9" s="7">
        <f aca="true" t="shared" si="0" ref="E9:E51">(1/$I$9)^B9*$G$51</f>
        <v>0.447213595499959</v>
      </c>
      <c r="F9" s="7">
        <f>C9-E9</f>
        <v>-0.447213595499959</v>
      </c>
      <c r="I9" s="2">
        <f>(SQRT(5)-1)/2</f>
        <v>0.6180339887498949</v>
      </c>
    </row>
    <row r="10" spans="2:6" ht="12.75">
      <c r="B10">
        <v>1</v>
      </c>
      <c r="C10">
        <v>1</v>
      </c>
      <c r="D10">
        <f>C9/C10</f>
        <v>0</v>
      </c>
      <c r="E10" s="7">
        <f t="shared" si="0"/>
        <v>0.7236067977499806</v>
      </c>
      <c r="F10" s="7">
        <f aca="true" t="shared" si="1" ref="F10:F51">C10-E10</f>
        <v>0.2763932022500194</v>
      </c>
    </row>
    <row r="11" spans="2:6" ht="12.75">
      <c r="B11">
        <v>2</v>
      </c>
      <c r="C11">
        <f>C10+C9</f>
        <v>1</v>
      </c>
      <c r="D11">
        <f aca="true" t="shared" si="2" ref="D11:D51">C10/C11</f>
        <v>1</v>
      </c>
      <c r="E11" s="7">
        <f t="shared" si="0"/>
        <v>1.1708203932499395</v>
      </c>
      <c r="F11" s="7">
        <f t="shared" si="1"/>
        <v>-0.17082039324993947</v>
      </c>
    </row>
    <row r="12" spans="2:6" ht="12.75">
      <c r="B12">
        <v>3</v>
      </c>
      <c r="C12">
        <f aca="true" t="shared" si="3" ref="C12:C51">C11+C10</f>
        <v>2</v>
      </c>
      <c r="D12">
        <f t="shared" si="2"/>
        <v>0.5</v>
      </c>
      <c r="E12" s="7">
        <f t="shared" si="0"/>
        <v>1.89442719099992</v>
      </c>
      <c r="F12" s="7">
        <f t="shared" si="1"/>
        <v>0.10557280900008004</v>
      </c>
    </row>
    <row r="13" spans="2:6" ht="12.75">
      <c r="B13">
        <v>4</v>
      </c>
      <c r="C13">
        <f t="shared" si="3"/>
        <v>3</v>
      </c>
      <c r="D13">
        <f t="shared" si="2"/>
        <v>0.6666666666666666</v>
      </c>
      <c r="E13" s="7">
        <f t="shared" si="0"/>
        <v>3.0652475842498594</v>
      </c>
      <c r="F13" s="7">
        <f t="shared" si="1"/>
        <v>-0.06524758424985944</v>
      </c>
    </row>
    <row r="14" spans="2:6" ht="12.75">
      <c r="B14">
        <v>5</v>
      </c>
      <c r="C14">
        <f t="shared" si="3"/>
        <v>5</v>
      </c>
      <c r="D14">
        <f t="shared" si="2"/>
        <v>0.6</v>
      </c>
      <c r="E14" s="7">
        <f t="shared" si="0"/>
        <v>4.959674775249779</v>
      </c>
      <c r="F14" s="7">
        <f t="shared" si="1"/>
        <v>0.04032522475022127</v>
      </c>
    </row>
    <row r="15" spans="2:6" ht="12.75">
      <c r="B15">
        <v>6</v>
      </c>
      <c r="C15">
        <f t="shared" si="3"/>
        <v>8</v>
      </c>
      <c r="D15">
        <f t="shared" si="2"/>
        <v>0.625</v>
      </c>
      <c r="E15" s="7">
        <f t="shared" si="0"/>
        <v>8.024922359499637</v>
      </c>
      <c r="F15" s="7">
        <f t="shared" si="1"/>
        <v>-0.02492235949963728</v>
      </c>
    </row>
    <row r="16" spans="2:6" ht="12.75">
      <c r="B16">
        <v>7</v>
      </c>
      <c r="C16">
        <f t="shared" si="3"/>
        <v>13</v>
      </c>
      <c r="D16">
        <f t="shared" si="2"/>
        <v>0.6153846153846154</v>
      </c>
      <c r="E16" s="7">
        <f t="shared" si="0"/>
        <v>12.984597134749416</v>
      </c>
      <c r="F16" s="7">
        <f t="shared" si="1"/>
        <v>0.015402865250583986</v>
      </c>
    </row>
    <row r="17" spans="2:6" ht="12.75">
      <c r="B17">
        <v>8</v>
      </c>
      <c r="C17">
        <f t="shared" si="3"/>
        <v>21</v>
      </c>
      <c r="D17">
        <f t="shared" si="2"/>
        <v>0.6190476190476191</v>
      </c>
      <c r="E17" s="7">
        <f t="shared" si="0"/>
        <v>21.00951949424905</v>
      </c>
      <c r="F17" s="7">
        <f t="shared" si="1"/>
        <v>-0.009519494249051519</v>
      </c>
    </row>
    <row r="18" spans="2:6" ht="12.75">
      <c r="B18">
        <v>9</v>
      </c>
      <c r="C18">
        <f t="shared" si="3"/>
        <v>34</v>
      </c>
      <c r="D18">
        <f t="shared" si="2"/>
        <v>0.6176470588235294</v>
      </c>
      <c r="E18" s="7">
        <f t="shared" si="0"/>
        <v>33.99411662899846</v>
      </c>
      <c r="F18" s="7">
        <f t="shared" si="1"/>
        <v>0.005883371001537796</v>
      </c>
    </row>
    <row r="19" spans="2:6" ht="12.75">
      <c r="B19">
        <v>10</v>
      </c>
      <c r="C19">
        <f t="shared" si="3"/>
        <v>55</v>
      </c>
      <c r="D19">
        <f t="shared" si="2"/>
        <v>0.6181818181818182</v>
      </c>
      <c r="E19" s="7">
        <f t="shared" si="0"/>
        <v>55.00363612324751</v>
      </c>
      <c r="F19" s="7">
        <f t="shared" si="1"/>
        <v>-0.00363612324751017</v>
      </c>
    </row>
    <row r="20" spans="2:6" ht="12.75">
      <c r="B20">
        <v>11</v>
      </c>
      <c r="C20">
        <f t="shared" si="3"/>
        <v>89</v>
      </c>
      <c r="D20">
        <f t="shared" si="2"/>
        <v>0.6179775280898876</v>
      </c>
      <c r="E20" s="7">
        <f t="shared" si="0"/>
        <v>88.99775275224596</v>
      </c>
      <c r="F20" s="7">
        <f t="shared" si="1"/>
        <v>0.0022472477540418367</v>
      </c>
    </row>
    <row r="21" spans="2:6" ht="12.75">
      <c r="B21">
        <v>12</v>
      </c>
      <c r="C21">
        <f t="shared" si="3"/>
        <v>144</v>
      </c>
      <c r="D21">
        <f t="shared" si="2"/>
        <v>0.6180555555555556</v>
      </c>
      <c r="E21" s="7">
        <f t="shared" si="0"/>
        <v>144.00138887549346</v>
      </c>
      <c r="F21" s="7">
        <f t="shared" si="1"/>
        <v>-0.001388875493461228</v>
      </c>
    </row>
    <row r="22" spans="2:6" ht="12.75">
      <c r="B22">
        <v>13</v>
      </c>
      <c r="C22">
        <f t="shared" si="3"/>
        <v>233</v>
      </c>
      <c r="D22">
        <f t="shared" si="2"/>
        <v>0.6180257510729614</v>
      </c>
      <c r="E22" s="7">
        <f t="shared" si="0"/>
        <v>232.99914162773942</v>
      </c>
      <c r="F22" s="7">
        <f t="shared" si="1"/>
        <v>0.0008583722605806088</v>
      </c>
    </row>
    <row r="23" spans="2:6" ht="12.75">
      <c r="B23">
        <v>14</v>
      </c>
      <c r="C23">
        <f t="shared" si="3"/>
        <v>377</v>
      </c>
      <c r="D23">
        <f t="shared" si="2"/>
        <v>0.6180371352785146</v>
      </c>
      <c r="E23" s="7">
        <f t="shared" si="0"/>
        <v>377.0005305032328</v>
      </c>
      <c r="F23" s="7">
        <f t="shared" si="1"/>
        <v>-0.0005305032328237758</v>
      </c>
    </row>
    <row r="24" spans="2:6" ht="12.75">
      <c r="B24">
        <v>15</v>
      </c>
      <c r="C24">
        <f t="shared" si="3"/>
        <v>610</v>
      </c>
      <c r="D24">
        <f t="shared" si="2"/>
        <v>0.6180327868852459</v>
      </c>
      <c r="E24" s="7">
        <f t="shared" si="0"/>
        <v>609.9996721309723</v>
      </c>
      <c r="F24" s="7">
        <f t="shared" si="1"/>
        <v>0.0003278690277284113</v>
      </c>
    </row>
    <row r="25" spans="2:6" ht="12.75">
      <c r="B25">
        <v>16</v>
      </c>
      <c r="C25">
        <f t="shared" si="3"/>
        <v>987</v>
      </c>
      <c r="D25">
        <f t="shared" si="2"/>
        <v>0.6180344478216818</v>
      </c>
      <c r="E25" s="7">
        <f t="shared" si="0"/>
        <v>987.000202634205</v>
      </c>
      <c r="F25" s="7">
        <f t="shared" si="1"/>
        <v>-0.00020263420503852103</v>
      </c>
    </row>
    <row r="26" spans="2:6" ht="12.75">
      <c r="B26">
        <v>17</v>
      </c>
      <c r="C26">
        <f t="shared" si="3"/>
        <v>1597</v>
      </c>
      <c r="D26">
        <f t="shared" si="2"/>
        <v>0.6180338134001252</v>
      </c>
      <c r="E26" s="7">
        <f t="shared" si="0"/>
        <v>1596.9998747651769</v>
      </c>
      <c r="F26" s="7">
        <f t="shared" si="1"/>
        <v>0.00012523482314463763</v>
      </c>
    </row>
    <row r="27" spans="2:6" ht="12.75">
      <c r="B27">
        <v>18</v>
      </c>
      <c r="C27">
        <f t="shared" si="3"/>
        <v>2584</v>
      </c>
      <c r="D27">
        <f t="shared" si="2"/>
        <v>0.6180340557275542</v>
      </c>
      <c r="E27" s="7">
        <f t="shared" si="0"/>
        <v>2584.0000773993816</v>
      </c>
      <c r="F27" s="7">
        <f t="shared" si="1"/>
        <v>-7.739938155282289E-05</v>
      </c>
    </row>
    <row r="28" spans="2:6" ht="12.75">
      <c r="B28">
        <v>19</v>
      </c>
      <c r="C28">
        <f t="shared" si="3"/>
        <v>4181</v>
      </c>
      <c r="D28">
        <f t="shared" si="2"/>
        <v>0.6180339631667066</v>
      </c>
      <c r="E28" s="7">
        <f t="shared" si="0"/>
        <v>4180.999952164559</v>
      </c>
      <c r="F28" s="7">
        <f t="shared" si="1"/>
        <v>4.783544136444107E-05</v>
      </c>
    </row>
    <row r="29" spans="2:6" ht="12.75">
      <c r="B29">
        <v>20</v>
      </c>
      <c r="C29">
        <f t="shared" si="3"/>
        <v>6765</v>
      </c>
      <c r="D29">
        <f t="shared" si="2"/>
        <v>0.6180339985218034</v>
      </c>
      <c r="E29" s="7">
        <f t="shared" si="0"/>
        <v>6765.00002956394</v>
      </c>
      <c r="F29" s="7">
        <f t="shared" si="1"/>
        <v>-2.956394018838182E-05</v>
      </c>
    </row>
    <row r="30" spans="2:6" ht="12.75">
      <c r="B30">
        <v>21</v>
      </c>
      <c r="C30">
        <f t="shared" si="3"/>
        <v>10946</v>
      </c>
      <c r="D30">
        <f t="shared" si="2"/>
        <v>0.618033985017358</v>
      </c>
      <c r="E30" s="7">
        <f t="shared" si="0"/>
        <v>10945.999981728499</v>
      </c>
      <c r="F30" s="7">
        <f t="shared" si="1"/>
        <v>1.8271501176059246E-05</v>
      </c>
    </row>
    <row r="31" spans="2:6" ht="12.75">
      <c r="B31">
        <v>22</v>
      </c>
      <c r="C31">
        <f t="shared" si="3"/>
        <v>17711</v>
      </c>
      <c r="D31">
        <f t="shared" si="2"/>
        <v>0.6180339901755971</v>
      </c>
      <c r="E31" s="7">
        <f t="shared" si="0"/>
        <v>17711.000011292435</v>
      </c>
      <c r="F31" s="7">
        <f t="shared" si="1"/>
        <v>-1.1292435374343768E-05</v>
      </c>
    </row>
    <row r="32" spans="2:6" ht="12.75">
      <c r="B32">
        <v>23</v>
      </c>
      <c r="C32">
        <f t="shared" si="3"/>
        <v>28657</v>
      </c>
      <c r="D32">
        <f t="shared" si="2"/>
        <v>0.6180339882053251</v>
      </c>
      <c r="E32" s="7">
        <f t="shared" si="0"/>
        <v>28656.999993020934</v>
      </c>
      <c r="F32" s="7">
        <f t="shared" si="1"/>
        <v>6.979065801715478E-06</v>
      </c>
    </row>
    <row r="33" spans="2:6" ht="12.75">
      <c r="B33">
        <v>24</v>
      </c>
      <c r="C33">
        <f t="shared" si="3"/>
        <v>46368</v>
      </c>
      <c r="D33">
        <f t="shared" si="2"/>
        <v>0.618033988957902</v>
      </c>
      <c r="E33" s="7">
        <f t="shared" si="0"/>
        <v>46368.00000431336</v>
      </c>
      <c r="F33" s="7">
        <f t="shared" si="1"/>
        <v>-4.313362296670675E-06</v>
      </c>
    </row>
    <row r="34" spans="2:6" ht="12.75">
      <c r="B34">
        <v>25</v>
      </c>
      <c r="C34">
        <f t="shared" si="3"/>
        <v>75025</v>
      </c>
      <c r="D34">
        <f t="shared" si="2"/>
        <v>0.6180339886704432</v>
      </c>
      <c r="E34" s="7">
        <f t="shared" si="0"/>
        <v>75024.99999733428</v>
      </c>
      <c r="F34" s="7">
        <f t="shared" si="1"/>
        <v>2.6657216949388385E-06</v>
      </c>
    </row>
    <row r="35" spans="2:6" ht="12.75">
      <c r="B35">
        <v>26</v>
      </c>
      <c r="C35">
        <f t="shared" si="3"/>
        <v>121393</v>
      </c>
      <c r="D35">
        <f t="shared" si="2"/>
        <v>0.6180339887802427</v>
      </c>
      <c r="E35" s="7">
        <f t="shared" si="0"/>
        <v>121393.00000164764</v>
      </c>
      <c r="F35" s="7">
        <f t="shared" si="1"/>
        <v>-1.6476406017318368E-06</v>
      </c>
    </row>
    <row r="36" spans="2:6" ht="12.75">
      <c r="B36">
        <v>27</v>
      </c>
      <c r="C36">
        <f t="shared" si="3"/>
        <v>196418</v>
      </c>
      <c r="D36">
        <f t="shared" si="2"/>
        <v>0.618033988738303</v>
      </c>
      <c r="E36" s="7">
        <f t="shared" si="0"/>
        <v>196417.99999898192</v>
      </c>
      <c r="F36" s="7">
        <f t="shared" si="1"/>
        <v>1.0180810932070017E-06</v>
      </c>
    </row>
    <row r="37" spans="2:6" ht="12.75">
      <c r="B37">
        <v>28</v>
      </c>
      <c r="C37">
        <f t="shared" si="3"/>
        <v>317811</v>
      </c>
      <c r="D37">
        <f t="shared" si="2"/>
        <v>0.6180339887543226</v>
      </c>
      <c r="E37" s="7">
        <f t="shared" si="0"/>
        <v>317811.0000006295</v>
      </c>
      <c r="F37" s="7">
        <f t="shared" si="1"/>
        <v>-6.2951585277915E-07</v>
      </c>
    </row>
    <row r="38" spans="2:6" ht="12.75">
      <c r="B38">
        <v>29</v>
      </c>
      <c r="C38">
        <f t="shared" si="3"/>
        <v>514229</v>
      </c>
      <c r="D38">
        <f t="shared" si="2"/>
        <v>0.6180339887482036</v>
      </c>
      <c r="E38" s="7">
        <f t="shared" si="0"/>
        <v>514228.9999996114</v>
      </c>
      <c r="F38" s="7">
        <f t="shared" si="1"/>
        <v>3.885943442583084E-07</v>
      </c>
    </row>
    <row r="39" spans="2:6" ht="12.75">
      <c r="B39">
        <v>30</v>
      </c>
      <c r="C39">
        <f t="shared" si="3"/>
        <v>832040</v>
      </c>
      <c r="D39">
        <f t="shared" si="2"/>
        <v>0.6180339887505408</v>
      </c>
      <c r="E39" s="7">
        <f t="shared" si="0"/>
        <v>832040.0000002407</v>
      </c>
      <c r="F39" s="7">
        <f t="shared" si="1"/>
        <v>-2.407468855381012E-07</v>
      </c>
    </row>
    <row r="40" spans="2:6" ht="12.75">
      <c r="B40">
        <v>31</v>
      </c>
      <c r="C40">
        <f t="shared" si="3"/>
        <v>1346269</v>
      </c>
      <c r="D40">
        <f t="shared" si="2"/>
        <v>0.6180339887496481</v>
      </c>
      <c r="E40" s="7">
        <f t="shared" si="0"/>
        <v>1346268.9999998522</v>
      </c>
      <c r="F40" s="7">
        <f t="shared" si="1"/>
        <v>1.4784745872020721E-07</v>
      </c>
    </row>
    <row r="41" spans="2:6" ht="12.75">
      <c r="B41">
        <v>32</v>
      </c>
      <c r="C41">
        <f t="shared" si="3"/>
        <v>2178309</v>
      </c>
      <c r="D41">
        <f t="shared" si="2"/>
        <v>0.618033988749989</v>
      </c>
      <c r="E41" s="7">
        <f t="shared" si="0"/>
        <v>2178309.000000093</v>
      </c>
      <c r="F41" s="7">
        <f t="shared" si="1"/>
        <v>-9.313225746154785E-08</v>
      </c>
    </row>
    <row r="42" spans="2:6" ht="12.75">
      <c r="B42">
        <v>33</v>
      </c>
      <c r="C42">
        <f t="shared" si="3"/>
        <v>3524578</v>
      </c>
      <c r="D42">
        <f t="shared" si="2"/>
        <v>0.6180339887498588</v>
      </c>
      <c r="E42" s="7">
        <f t="shared" si="0"/>
        <v>3524577.9999999446</v>
      </c>
      <c r="F42" s="7">
        <f t="shared" si="1"/>
        <v>5.541369318962097E-08</v>
      </c>
    </row>
    <row r="43" spans="2:6" ht="12.75">
      <c r="B43">
        <v>34</v>
      </c>
      <c r="C43">
        <f t="shared" si="3"/>
        <v>5702887</v>
      </c>
      <c r="D43">
        <f t="shared" si="2"/>
        <v>0.6180339887499086</v>
      </c>
      <c r="E43" s="7">
        <f t="shared" si="0"/>
        <v>5702887.000000037</v>
      </c>
      <c r="F43" s="7">
        <f t="shared" si="1"/>
        <v>-3.725290298461914E-08</v>
      </c>
    </row>
    <row r="44" spans="2:6" ht="12.75">
      <c r="B44">
        <v>35</v>
      </c>
      <c r="C44">
        <f t="shared" si="3"/>
        <v>9227465</v>
      </c>
      <c r="D44">
        <f t="shared" si="2"/>
        <v>0.6180339887498896</v>
      </c>
      <c r="E44" s="7">
        <f t="shared" si="0"/>
        <v>9227464.999999981</v>
      </c>
      <c r="F44" s="7">
        <f t="shared" si="1"/>
        <v>1.862645149230957E-08</v>
      </c>
    </row>
    <row r="45" spans="2:6" ht="12.75">
      <c r="B45">
        <v>36</v>
      </c>
      <c r="C45">
        <f t="shared" si="3"/>
        <v>14930352</v>
      </c>
      <c r="D45">
        <f t="shared" si="2"/>
        <v>0.6180339887498969</v>
      </c>
      <c r="E45" s="7">
        <f t="shared" si="0"/>
        <v>14930352.000000017</v>
      </c>
      <c r="F45" s="7">
        <f t="shared" si="1"/>
        <v>-1.6763806343078613E-08</v>
      </c>
    </row>
    <row r="46" spans="2:6" ht="12.75">
      <c r="B46">
        <v>37</v>
      </c>
      <c r="C46">
        <f t="shared" si="3"/>
        <v>24157817</v>
      </c>
      <c r="D46">
        <f t="shared" si="2"/>
        <v>0.6180339887498941</v>
      </c>
      <c r="E46" s="7">
        <f t="shared" si="0"/>
        <v>24157816.999999996</v>
      </c>
      <c r="F46" s="7">
        <f t="shared" si="1"/>
        <v>0</v>
      </c>
    </row>
    <row r="47" spans="2:6" ht="12.75">
      <c r="B47">
        <v>38</v>
      </c>
      <c r="C47">
        <f t="shared" si="3"/>
        <v>39088169</v>
      </c>
      <c r="D47">
        <f t="shared" si="2"/>
        <v>0.6180339887498951</v>
      </c>
      <c r="E47" s="7">
        <f t="shared" si="0"/>
        <v>39088169.00000001</v>
      </c>
      <c r="F47" s="7">
        <f t="shared" si="1"/>
        <v>0</v>
      </c>
    </row>
    <row r="48" spans="2:6" ht="12.75">
      <c r="B48">
        <v>39</v>
      </c>
      <c r="C48">
        <f t="shared" si="3"/>
        <v>63245986</v>
      </c>
      <c r="D48">
        <f t="shared" si="2"/>
        <v>0.6180339887498948</v>
      </c>
      <c r="E48" s="7">
        <f t="shared" si="0"/>
        <v>63245986.00000001</v>
      </c>
      <c r="F48" s="7">
        <f t="shared" si="1"/>
        <v>0</v>
      </c>
    </row>
    <row r="49" spans="2:6" ht="12.75">
      <c r="B49">
        <v>40</v>
      </c>
      <c r="C49">
        <f t="shared" si="3"/>
        <v>102334155</v>
      </c>
      <c r="D49">
        <f t="shared" si="2"/>
        <v>0.6180339887498949</v>
      </c>
      <c r="E49" s="7">
        <f t="shared" si="0"/>
        <v>102334155</v>
      </c>
      <c r="F49" s="7">
        <f t="shared" si="1"/>
        <v>0</v>
      </c>
    </row>
    <row r="50" spans="2:7" ht="12.75">
      <c r="B50">
        <v>41</v>
      </c>
      <c r="C50">
        <f t="shared" si="3"/>
        <v>165580141</v>
      </c>
      <c r="D50">
        <f t="shared" si="2"/>
        <v>0.6180339887498948</v>
      </c>
      <c r="E50" s="7">
        <f t="shared" si="0"/>
        <v>165580140.99999997</v>
      </c>
      <c r="F50" s="7">
        <f t="shared" si="1"/>
        <v>0</v>
      </c>
      <c r="G50" t="s">
        <v>19</v>
      </c>
    </row>
    <row r="51" spans="2:7" ht="12.75">
      <c r="B51">
        <v>42</v>
      </c>
      <c r="C51">
        <f t="shared" si="3"/>
        <v>267914296</v>
      </c>
      <c r="D51">
        <f t="shared" si="2"/>
        <v>0.6180339887498949</v>
      </c>
      <c r="E51" s="7">
        <f t="shared" si="0"/>
        <v>267914296</v>
      </c>
      <c r="F51" s="7">
        <f t="shared" si="1"/>
        <v>0</v>
      </c>
      <c r="G51">
        <v>0.447213595499959</v>
      </c>
    </row>
  </sheetData>
  <mergeCells count="1">
    <mergeCell ref="B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7"/>
  <sheetViews>
    <sheetView workbookViewId="0" topLeftCell="A2">
      <selection activeCell="F5" sqref="F5"/>
    </sheetView>
  </sheetViews>
  <sheetFormatPr defaultColWidth="11.421875" defaultRowHeight="12.75"/>
  <sheetData>
    <row r="2" ht="20.25">
      <c r="B2" s="5" t="s">
        <v>17</v>
      </c>
    </row>
    <row r="3" ht="12.75">
      <c r="B3" t="s">
        <v>18</v>
      </c>
    </row>
    <row r="8" spans="2:7" ht="12.75">
      <c r="B8" t="s">
        <v>11</v>
      </c>
      <c r="C8" t="s">
        <v>12</v>
      </c>
      <c r="D8" t="s">
        <v>13</v>
      </c>
      <c r="E8" t="s">
        <v>14</v>
      </c>
      <c r="F8" t="s">
        <v>15</v>
      </c>
      <c r="G8" t="s">
        <v>16</v>
      </c>
    </row>
    <row r="9" spans="2:7" ht="12.75">
      <c r="B9" s="4">
        <v>2</v>
      </c>
      <c r="C9">
        <f>EXP(B9)-5*B9+1</f>
        <v>-1.6109439010693496</v>
      </c>
      <c r="D9" s="4">
        <v>2.4</v>
      </c>
      <c r="E9">
        <f>EXP(D9)-5*D9+1</f>
        <v>0.023176380641601213</v>
      </c>
      <c r="F9">
        <f>B9-C9*(D9-B9)/(E9-C9)</f>
        <v>2.3943268850155057</v>
      </c>
      <c r="G9">
        <f>EXP(F9)-5*F9+1</f>
        <v>-0.010816740264662172</v>
      </c>
    </row>
    <row r="10" spans="2:7" ht="12.75">
      <c r="B10">
        <f>IF(G9&lt;0,F9,B9)</f>
        <v>2.3943268850155057</v>
      </c>
      <c r="C10">
        <f aca="true" t="shared" si="0" ref="C10:C27">EXP(B10)-5*B10+1</f>
        <v>-0.010816740264662172</v>
      </c>
      <c r="D10">
        <f>IF(G9&lt;0,D9,F9)</f>
        <v>2.4</v>
      </c>
      <c r="E10">
        <f aca="true" t="shared" si="1" ref="E10:E27">EXP(D10)-5*D10+1</f>
        <v>0.023176380641601213</v>
      </c>
      <c r="F10">
        <f aca="true" t="shared" si="2" ref="F10:F19">B10-C10*(D10-B10)/(E10-C10)</f>
        <v>2.3961320917644846</v>
      </c>
      <c r="G10">
        <f aca="true" t="shared" si="3" ref="G10:G27">EXP(F10)-5*F10+1</f>
        <v>-3.8361799486352766E-05</v>
      </c>
    </row>
    <row r="11" spans="2:7" ht="12.75">
      <c r="B11">
        <f aca="true" t="shared" si="4" ref="B11:B27">IF(G10&lt;0,F10,B10)</f>
        <v>2.3961320917644846</v>
      </c>
      <c r="C11">
        <f t="shared" si="0"/>
        <v>-3.8361799486352766E-05</v>
      </c>
      <c r="D11">
        <f aca="true" t="shared" si="5" ref="D11:D27">IF(G10&lt;0,D10,F10)</f>
        <v>2.4</v>
      </c>
      <c r="E11">
        <f t="shared" si="1"/>
        <v>0.023176380641601213</v>
      </c>
      <c r="F11">
        <f t="shared" si="2"/>
        <v>2.3961384833891404</v>
      </c>
      <c r="G11">
        <f t="shared" si="3"/>
        <v>-1.3568353729453975E-07</v>
      </c>
    </row>
    <row r="12" spans="2:7" ht="12.75">
      <c r="B12">
        <f t="shared" si="4"/>
        <v>2.3961384833891404</v>
      </c>
      <c r="C12">
        <f t="shared" si="0"/>
        <v>-1.3568353729453975E-07</v>
      </c>
      <c r="D12">
        <f t="shared" si="5"/>
        <v>2.4</v>
      </c>
      <c r="E12">
        <f t="shared" si="1"/>
        <v>0.023176380641601213</v>
      </c>
      <c r="F12">
        <f t="shared" si="2"/>
        <v>2.3961385059958267</v>
      </c>
      <c r="G12">
        <f t="shared" si="3"/>
        <v>-4.799005637323717E-10</v>
      </c>
    </row>
    <row r="13" spans="2:7" ht="12.75">
      <c r="B13">
        <f t="shared" si="4"/>
        <v>2.3961385059958267</v>
      </c>
      <c r="C13">
        <f t="shared" si="0"/>
        <v>-4.799005637323717E-10</v>
      </c>
      <c r="D13">
        <f t="shared" si="5"/>
        <v>2.4</v>
      </c>
      <c r="E13">
        <f t="shared" si="1"/>
        <v>0.023176380641601213</v>
      </c>
      <c r="F13">
        <f t="shared" si="2"/>
        <v>2.3961385060757845</v>
      </c>
      <c r="G13">
        <f t="shared" si="3"/>
        <v>-1.6981971384666394E-12</v>
      </c>
    </row>
    <row r="14" spans="2:7" ht="12.75">
      <c r="B14">
        <f t="shared" si="4"/>
        <v>2.3961385060757845</v>
      </c>
      <c r="C14">
        <f t="shared" si="0"/>
        <v>-1.6981971384666394E-12</v>
      </c>
      <c r="D14">
        <f t="shared" si="5"/>
        <v>2.4</v>
      </c>
      <c r="E14">
        <f t="shared" si="1"/>
        <v>0.023176380641601213</v>
      </c>
      <c r="F14">
        <f t="shared" si="2"/>
        <v>2.3961385060760674</v>
      </c>
      <c r="G14">
        <f t="shared" si="3"/>
        <v>-5.329070518200751E-15</v>
      </c>
    </row>
    <row r="15" spans="2:7" ht="12.75">
      <c r="B15">
        <f t="shared" si="4"/>
        <v>2.3961385060760674</v>
      </c>
      <c r="C15">
        <f t="shared" si="0"/>
        <v>-5.329070518200751E-15</v>
      </c>
      <c r="D15">
        <f t="shared" si="5"/>
        <v>2.4</v>
      </c>
      <c r="E15">
        <f t="shared" si="1"/>
        <v>0.023176380641601213</v>
      </c>
      <c r="F15">
        <f t="shared" si="2"/>
        <v>2.3961385060760683</v>
      </c>
      <c r="G15">
        <f t="shared" si="3"/>
        <v>0</v>
      </c>
    </row>
    <row r="16" spans="2:7" ht="12.75">
      <c r="B16">
        <f t="shared" si="4"/>
        <v>2.3961385060760674</v>
      </c>
      <c r="C16">
        <f t="shared" si="0"/>
        <v>-5.329070518200751E-15</v>
      </c>
      <c r="D16">
        <f t="shared" si="5"/>
        <v>2.3961385060760683</v>
      </c>
      <c r="E16">
        <f t="shared" si="1"/>
        <v>0</v>
      </c>
      <c r="F16">
        <f t="shared" si="2"/>
        <v>2.3961385060760683</v>
      </c>
      <c r="G16">
        <f t="shared" si="3"/>
        <v>0</v>
      </c>
    </row>
    <row r="17" spans="2:7" ht="12.75">
      <c r="B17">
        <f t="shared" si="4"/>
        <v>2.3961385060760674</v>
      </c>
      <c r="C17">
        <f t="shared" si="0"/>
        <v>-5.329070518200751E-15</v>
      </c>
      <c r="D17">
        <f t="shared" si="5"/>
        <v>2.3961385060760683</v>
      </c>
      <c r="E17">
        <f t="shared" si="1"/>
        <v>0</v>
      </c>
      <c r="F17">
        <f t="shared" si="2"/>
        <v>2.3961385060760683</v>
      </c>
      <c r="G17">
        <f t="shared" si="3"/>
        <v>0</v>
      </c>
    </row>
    <row r="18" spans="2:7" ht="12.75">
      <c r="B18">
        <f t="shared" si="4"/>
        <v>2.3961385060760674</v>
      </c>
      <c r="C18">
        <f t="shared" si="0"/>
        <v>-5.329070518200751E-15</v>
      </c>
      <c r="D18">
        <f t="shared" si="5"/>
        <v>2.3961385060760683</v>
      </c>
      <c r="E18">
        <f t="shared" si="1"/>
        <v>0</v>
      </c>
      <c r="F18">
        <f t="shared" si="2"/>
        <v>2.3961385060760683</v>
      </c>
      <c r="G18">
        <f t="shared" si="3"/>
        <v>0</v>
      </c>
    </row>
    <row r="19" spans="2:7" ht="12.75">
      <c r="B19">
        <f t="shared" si="4"/>
        <v>2.3961385060760674</v>
      </c>
      <c r="C19">
        <f t="shared" si="0"/>
        <v>-5.329070518200751E-15</v>
      </c>
      <c r="D19">
        <f t="shared" si="5"/>
        <v>2.3961385060760683</v>
      </c>
      <c r="E19">
        <f t="shared" si="1"/>
        <v>0</v>
      </c>
      <c r="F19">
        <f t="shared" si="2"/>
        <v>2.3961385060760683</v>
      </c>
      <c r="G19">
        <f t="shared" si="3"/>
        <v>0</v>
      </c>
    </row>
    <row r="20" spans="2:7" ht="12.75">
      <c r="B20">
        <f t="shared" si="4"/>
        <v>2.3961385060760674</v>
      </c>
      <c r="C20">
        <f t="shared" si="0"/>
        <v>-5.329070518200751E-15</v>
      </c>
      <c r="D20">
        <f t="shared" si="5"/>
        <v>2.3961385060760683</v>
      </c>
      <c r="E20">
        <f t="shared" si="1"/>
        <v>0</v>
      </c>
      <c r="F20">
        <f aca="true" t="shared" si="6" ref="F20:F27">B20-C20*(D20-B20)/(E20-C20)</f>
        <v>2.3961385060760683</v>
      </c>
      <c r="G20">
        <f t="shared" si="3"/>
        <v>0</v>
      </c>
    </row>
    <row r="21" spans="2:7" ht="12.75">
      <c r="B21">
        <f t="shared" si="4"/>
        <v>2.3961385060760674</v>
      </c>
      <c r="C21">
        <f t="shared" si="0"/>
        <v>-5.329070518200751E-15</v>
      </c>
      <c r="D21">
        <f t="shared" si="5"/>
        <v>2.3961385060760683</v>
      </c>
      <c r="E21">
        <f t="shared" si="1"/>
        <v>0</v>
      </c>
      <c r="F21">
        <f t="shared" si="6"/>
        <v>2.3961385060760683</v>
      </c>
      <c r="G21">
        <f t="shared" si="3"/>
        <v>0</v>
      </c>
    </row>
    <row r="22" spans="2:7" ht="12.75">
      <c r="B22">
        <f t="shared" si="4"/>
        <v>2.3961385060760674</v>
      </c>
      <c r="C22">
        <f t="shared" si="0"/>
        <v>-5.329070518200751E-15</v>
      </c>
      <c r="D22">
        <f t="shared" si="5"/>
        <v>2.3961385060760683</v>
      </c>
      <c r="E22">
        <f t="shared" si="1"/>
        <v>0</v>
      </c>
      <c r="F22">
        <f t="shared" si="6"/>
        <v>2.3961385060760683</v>
      </c>
      <c r="G22">
        <f t="shared" si="3"/>
        <v>0</v>
      </c>
    </row>
    <row r="23" spans="2:7" ht="12.75">
      <c r="B23">
        <f t="shared" si="4"/>
        <v>2.3961385060760674</v>
      </c>
      <c r="C23">
        <f t="shared" si="0"/>
        <v>-5.329070518200751E-15</v>
      </c>
      <c r="D23">
        <f t="shared" si="5"/>
        <v>2.3961385060760683</v>
      </c>
      <c r="E23">
        <f t="shared" si="1"/>
        <v>0</v>
      </c>
      <c r="F23">
        <f t="shared" si="6"/>
        <v>2.3961385060760683</v>
      </c>
      <c r="G23">
        <f t="shared" si="3"/>
        <v>0</v>
      </c>
    </row>
    <row r="24" spans="2:7" ht="12.75">
      <c r="B24">
        <f t="shared" si="4"/>
        <v>2.3961385060760674</v>
      </c>
      <c r="C24">
        <f t="shared" si="0"/>
        <v>-5.329070518200751E-15</v>
      </c>
      <c r="D24">
        <f t="shared" si="5"/>
        <v>2.3961385060760683</v>
      </c>
      <c r="E24">
        <f t="shared" si="1"/>
        <v>0</v>
      </c>
      <c r="F24">
        <f t="shared" si="6"/>
        <v>2.3961385060760683</v>
      </c>
      <c r="G24">
        <f t="shared" si="3"/>
        <v>0</v>
      </c>
    </row>
    <row r="25" spans="2:7" ht="12.75">
      <c r="B25">
        <f t="shared" si="4"/>
        <v>2.3961385060760674</v>
      </c>
      <c r="C25">
        <f t="shared" si="0"/>
        <v>-5.329070518200751E-15</v>
      </c>
      <c r="D25">
        <f t="shared" si="5"/>
        <v>2.3961385060760683</v>
      </c>
      <c r="E25">
        <f t="shared" si="1"/>
        <v>0</v>
      </c>
      <c r="F25">
        <f t="shared" si="6"/>
        <v>2.3961385060760683</v>
      </c>
      <c r="G25">
        <f t="shared" si="3"/>
        <v>0</v>
      </c>
    </row>
    <row r="26" spans="2:7" ht="12.75">
      <c r="B26">
        <f t="shared" si="4"/>
        <v>2.3961385060760674</v>
      </c>
      <c r="C26">
        <f t="shared" si="0"/>
        <v>-5.329070518200751E-15</v>
      </c>
      <c r="D26">
        <f t="shared" si="5"/>
        <v>2.3961385060760683</v>
      </c>
      <c r="E26">
        <f t="shared" si="1"/>
        <v>0</v>
      </c>
      <c r="F26">
        <f t="shared" si="6"/>
        <v>2.3961385060760683</v>
      </c>
      <c r="G26">
        <f t="shared" si="3"/>
        <v>0</v>
      </c>
    </row>
    <row r="27" spans="2:7" ht="12.75">
      <c r="B27">
        <f t="shared" si="4"/>
        <v>2.3961385060760674</v>
      </c>
      <c r="C27">
        <f t="shared" si="0"/>
        <v>-5.329070518200751E-15</v>
      </c>
      <c r="D27">
        <f t="shared" si="5"/>
        <v>2.3961385060760683</v>
      </c>
      <c r="E27">
        <f t="shared" si="1"/>
        <v>0</v>
      </c>
      <c r="F27">
        <f t="shared" si="6"/>
        <v>2.3961385060760683</v>
      </c>
      <c r="G27">
        <f t="shared" si="3"/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0"/>
  <sheetViews>
    <sheetView workbookViewId="0" topLeftCell="A1">
      <selection activeCell="C25" sqref="C25"/>
    </sheetView>
  </sheetViews>
  <sheetFormatPr defaultColWidth="11.421875" defaultRowHeight="12.75" outlineLevelCol="1"/>
  <cols>
    <col min="4" max="4" width="16.00390625" style="0" customWidth="1"/>
    <col min="5" max="5" width="5.00390625" style="0" customWidth="1"/>
    <col min="9" max="10" width="11.57421875" style="0" customWidth="1" outlineLevel="1"/>
    <col min="11" max="11" width="8.8515625" style="0" customWidth="1" outlineLevel="1"/>
  </cols>
  <sheetData>
    <row r="2" spans="2:8" ht="20.25">
      <c r="B2" s="5" t="s">
        <v>70</v>
      </c>
      <c r="H2" s="5" t="s">
        <v>74</v>
      </c>
    </row>
    <row r="3" ht="12.75">
      <c r="B3" s="32" t="s">
        <v>77</v>
      </c>
    </row>
    <row r="4" spans="2:11" ht="12.75">
      <c r="B4" t="s">
        <v>1</v>
      </c>
      <c r="C4" t="s">
        <v>75</v>
      </c>
      <c r="D4" t="s">
        <v>76</v>
      </c>
      <c r="H4" t="s">
        <v>1</v>
      </c>
      <c r="I4" t="s">
        <v>71</v>
      </c>
      <c r="J4" t="s">
        <v>72</v>
      </c>
      <c r="K4" t="s">
        <v>73</v>
      </c>
    </row>
    <row r="5" spans="2:11" ht="12.75">
      <c r="B5">
        <v>0</v>
      </c>
      <c r="C5" s="4">
        <v>100000</v>
      </c>
      <c r="H5">
        <v>1</v>
      </c>
      <c r="I5" s="31">
        <f>(100*H5*H5-650*H5+40)/(2*H5+50)+40</f>
        <v>30.192307692307693</v>
      </c>
      <c r="J5" s="31">
        <f>H5*(H5/(H5+1))^H5+1000</f>
        <v>1000.5</v>
      </c>
      <c r="K5" s="31">
        <f>I5/J5</f>
        <v>0.03017721908276631</v>
      </c>
    </row>
    <row r="6" spans="2:11" ht="12.75">
      <c r="B6">
        <v>1</v>
      </c>
      <c r="C6">
        <f>299999/LOG(C5,10)</f>
        <v>59999.8</v>
      </c>
      <c r="D6">
        <f>C6-C5</f>
        <v>-40000.2</v>
      </c>
      <c r="H6">
        <v>2</v>
      </c>
      <c r="I6" s="31">
        <f aca="true" t="shared" si="0" ref="I6:I40">(100*H6*H6-650*H6+40)/(2*H6+50)+40</f>
        <v>24.074074074074076</v>
      </c>
      <c r="J6" s="31">
        <f aca="true" t="shared" si="1" ref="J6:J13">H6*(H6/(H6+1))^H6+1000</f>
        <v>1000.8888888888889</v>
      </c>
      <c r="K6" s="31">
        <f aca="true" t="shared" si="2" ref="K6:K13">I6/J6</f>
        <v>0.024052693901716993</v>
      </c>
    </row>
    <row r="7" spans="2:11" ht="12.75">
      <c r="B7">
        <v>2</v>
      </c>
      <c r="C7">
        <f aca="true" t="shared" si="3" ref="C7:C29">299999/LOG(C6,10)</f>
        <v>62785.599528170846</v>
      </c>
      <c r="D7">
        <f aca="true" t="shared" si="4" ref="D7:D29">C7-C6</f>
        <v>2785.7995281708427</v>
      </c>
      <c r="H7">
        <v>3</v>
      </c>
      <c r="I7" s="31">
        <f t="shared" si="0"/>
        <v>21.964285714285715</v>
      </c>
      <c r="J7" s="31">
        <f t="shared" si="1"/>
        <v>1001.265625</v>
      </c>
      <c r="K7" s="31">
        <f t="shared" si="2"/>
        <v>0.02193652230324567</v>
      </c>
    </row>
    <row r="8" spans="2:11" ht="12.75">
      <c r="B8">
        <v>3</v>
      </c>
      <c r="C8">
        <f t="shared" si="3"/>
        <v>62527.66799121564</v>
      </c>
      <c r="D8">
        <f t="shared" si="4"/>
        <v>-257.93153695520596</v>
      </c>
      <c r="H8">
        <v>4</v>
      </c>
      <c r="I8" s="31">
        <f t="shared" si="0"/>
        <v>23.448275862068964</v>
      </c>
      <c r="J8" s="31">
        <f t="shared" si="1"/>
        <v>1001.6384</v>
      </c>
      <c r="K8" s="31">
        <f t="shared" si="2"/>
        <v>0.023409921047424863</v>
      </c>
    </row>
    <row r="9" spans="2:11" ht="12.75">
      <c r="B9">
        <v>4</v>
      </c>
      <c r="C9">
        <f t="shared" si="3"/>
        <v>62550.976196181036</v>
      </c>
      <c r="D9">
        <f t="shared" si="4"/>
        <v>23.308204965396726</v>
      </c>
      <c r="H9">
        <v>5</v>
      </c>
      <c r="I9" s="31">
        <f t="shared" si="0"/>
        <v>28.166666666666664</v>
      </c>
      <c r="J9" s="31">
        <f t="shared" si="1"/>
        <v>1002.0093878600823</v>
      </c>
      <c r="K9" s="31">
        <f t="shared" si="2"/>
        <v>0.02811018240739255</v>
      </c>
    </row>
    <row r="10" spans="2:11" ht="12.75">
      <c r="B10">
        <v>5</v>
      </c>
      <c r="C10">
        <f t="shared" si="3"/>
        <v>62548.86526684403</v>
      </c>
      <c r="D10">
        <f t="shared" si="4"/>
        <v>-2.1109293370027444</v>
      </c>
      <c r="H10">
        <v>6</v>
      </c>
      <c r="I10" s="31">
        <f t="shared" si="0"/>
        <v>35.806451612903224</v>
      </c>
      <c r="J10" s="31">
        <f t="shared" si="1"/>
        <v>1002.3794167396238</v>
      </c>
      <c r="K10" s="31">
        <f t="shared" si="2"/>
        <v>0.03572145538399881</v>
      </c>
    </row>
    <row r="11" spans="2:11" ht="12.75">
      <c r="B11">
        <v>6</v>
      </c>
      <c r="C11">
        <f t="shared" si="3"/>
        <v>62549.05640686707</v>
      </c>
      <c r="D11">
        <f t="shared" si="4"/>
        <v>0.19114002303831512</v>
      </c>
      <c r="H11">
        <v>7</v>
      </c>
      <c r="I11" s="31">
        <f t="shared" si="0"/>
        <v>46.09375</v>
      </c>
      <c r="J11" s="31">
        <f t="shared" si="1"/>
        <v>1002.7488713264465</v>
      </c>
      <c r="K11" s="31">
        <f t="shared" si="2"/>
        <v>0.04596739155540182</v>
      </c>
    </row>
    <row r="12" spans="2:11" ht="12.75">
      <c r="B12">
        <v>7</v>
      </c>
      <c r="C12">
        <f t="shared" si="3"/>
        <v>62549.03909924338</v>
      </c>
      <c r="D12">
        <f t="shared" si="4"/>
        <v>-0.017307623689703178</v>
      </c>
      <c r="H12">
        <v>8</v>
      </c>
      <c r="I12" s="31">
        <f t="shared" si="0"/>
        <v>58.78787878787879</v>
      </c>
      <c r="J12" s="31">
        <f t="shared" si="1"/>
        <v>1003.1179547450315</v>
      </c>
      <c r="K12" s="31">
        <f t="shared" si="2"/>
        <v>0.0586051505805429</v>
      </c>
    </row>
    <row r="13" spans="2:11" ht="12.75">
      <c r="B13">
        <v>8</v>
      </c>
      <c r="C13">
        <f t="shared" si="3"/>
        <v>62549.040666436595</v>
      </c>
      <c r="D13">
        <f t="shared" si="4"/>
        <v>0.0015671932123950683</v>
      </c>
      <c r="H13">
        <v>9</v>
      </c>
      <c r="I13" s="31">
        <f t="shared" si="0"/>
        <v>73.6764705882353</v>
      </c>
      <c r="J13" s="31">
        <f t="shared" si="1"/>
        <v>1003.486784401</v>
      </c>
      <c r="K13" s="31">
        <f t="shared" si="2"/>
        <v>0.0734204692413704</v>
      </c>
    </row>
    <row r="14" spans="2:11" ht="12.75">
      <c r="B14">
        <v>9</v>
      </c>
      <c r="C14">
        <f t="shared" si="3"/>
        <v>62549.04052452832</v>
      </c>
      <c r="D14">
        <f t="shared" si="4"/>
        <v>-0.00014190827641868964</v>
      </c>
      <c r="H14">
        <v>10</v>
      </c>
      <c r="I14" s="31">
        <f t="shared" si="0"/>
        <v>90.57142857142857</v>
      </c>
      <c r="J14" s="31">
        <f>H14*(H14/(H14+1))^H14+1000</f>
        <v>1003.8554328942953</v>
      </c>
      <c r="K14" s="31">
        <f>I14/J14</f>
        <v>0.09022357762242209</v>
      </c>
    </row>
    <row r="15" spans="2:11" ht="12.75">
      <c r="B15">
        <v>10</v>
      </c>
      <c r="C15">
        <f t="shared" si="3"/>
        <v>62549.04053737801</v>
      </c>
      <c r="D15">
        <f t="shared" si="4"/>
        <v>1.2849690392613411E-05</v>
      </c>
      <c r="H15">
        <v>20</v>
      </c>
      <c r="I15" s="31">
        <f t="shared" si="0"/>
        <v>340.44444444444446</v>
      </c>
      <c r="J15" s="31">
        <f aca="true" t="shared" si="5" ref="J15:J40">H15*(H15/(H15+1))^H15+1000</f>
        <v>1007.53778965746</v>
      </c>
      <c r="K15" s="31">
        <f aca="true" t="shared" si="6" ref="K15:K40">I15/J15</f>
        <v>0.33789744458139664</v>
      </c>
    </row>
    <row r="16" spans="2:11" ht="12.75">
      <c r="B16">
        <v>11</v>
      </c>
      <c r="C16">
        <f t="shared" si="3"/>
        <v>62549.04053621448</v>
      </c>
      <c r="D16">
        <f t="shared" si="4"/>
        <v>-1.1635274859145284E-06</v>
      </c>
      <c r="H16">
        <v>30</v>
      </c>
      <c r="I16" s="31">
        <f t="shared" si="0"/>
        <v>681.2727272727273</v>
      </c>
      <c r="J16" s="31">
        <f t="shared" si="5"/>
        <v>1011.2178100347209</v>
      </c>
      <c r="K16" s="31">
        <f t="shared" si="6"/>
        <v>0.6737151190497083</v>
      </c>
    </row>
    <row r="17" spans="2:11" ht="12.75">
      <c r="B17">
        <v>12</v>
      </c>
      <c r="C17">
        <f t="shared" si="3"/>
        <v>62549.040536319844</v>
      </c>
      <c r="D17">
        <f t="shared" si="4"/>
        <v>1.0536314221099019E-07</v>
      </c>
      <c r="H17">
        <v>40</v>
      </c>
      <c r="I17" s="31">
        <f t="shared" si="0"/>
        <v>1071.076923076923</v>
      </c>
      <c r="J17" s="31">
        <f t="shared" si="5"/>
        <v>1014.8972249479122</v>
      </c>
      <c r="K17" s="31">
        <f t="shared" si="6"/>
        <v>1.0553550613283964</v>
      </c>
    </row>
    <row r="18" spans="2:11" ht="12.75">
      <c r="B18">
        <v>13</v>
      </c>
      <c r="C18">
        <f t="shared" si="3"/>
        <v>62549.0405363103</v>
      </c>
      <c r="D18">
        <f t="shared" si="4"/>
        <v>-9.546056389808655E-09</v>
      </c>
      <c r="H18">
        <v>50</v>
      </c>
      <c r="I18" s="31">
        <f t="shared" si="0"/>
        <v>1490.2666666666667</v>
      </c>
      <c r="J18" s="31">
        <f t="shared" si="5"/>
        <v>1018.5763941063481</v>
      </c>
      <c r="K18" s="31">
        <f t="shared" si="6"/>
        <v>1.4630877716090778</v>
      </c>
    </row>
    <row r="19" spans="2:11" ht="12.75">
      <c r="B19">
        <v>14</v>
      </c>
      <c r="C19">
        <f t="shared" si="3"/>
        <v>62549.040536311164</v>
      </c>
      <c r="D19">
        <f t="shared" si="4"/>
        <v>8.658389560878277E-10</v>
      </c>
      <c r="H19">
        <v>60</v>
      </c>
      <c r="I19" s="31">
        <f t="shared" si="0"/>
        <v>1928.4705882352941</v>
      </c>
      <c r="J19" s="31">
        <f t="shared" si="5"/>
        <v>1022.2554393777174</v>
      </c>
      <c r="K19" s="31">
        <f t="shared" si="6"/>
        <v>1.8864860131330987</v>
      </c>
    </row>
    <row r="20" spans="2:11" ht="12.75">
      <c r="B20">
        <v>15</v>
      </c>
      <c r="C20">
        <f t="shared" si="3"/>
        <v>62549.040536311084</v>
      </c>
      <c r="D20">
        <f t="shared" si="4"/>
        <v>-8.003553375601768E-11</v>
      </c>
      <c r="H20">
        <v>70</v>
      </c>
      <c r="I20" s="31">
        <f t="shared" si="0"/>
        <v>2379.684210526316</v>
      </c>
      <c r="J20" s="31">
        <f t="shared" si="5"/>
        <v>1025.9344134816547</v>
      </c>
      <c r="K20" s="31">
        <f t="shared" si="6"/>
        <v>2.3195285968140187</v>
      </c>
    </row>
    <row r="21" spans="2:11" ht="12.75">
      <c r="B21">
        <v>16</v>
      </c>
      <c r="C21">
        <f t="shared" si="3"/>
        <v>62549.0405363111</v>
      </c>
      <c r="D21">
        <f t="shared" si="4"/>
        <v>0</v>
      </c>
      <c r="H21">
        <v>80</v>
      </c>
      <c r="I21" s="31">
        <f t="shared" si="0"/>
        <v>2840.190476190476</v>
      </c>
      <c r="J21" s="31">
        <f t="shared" si="5"/>
        <v>1029.613342940824</v>
      </c>
      <c r="K21" s="31">
        <f t="shared" si="6"/>
        <v>2.758502010160637</v>
      </c>
    </row>
    <row r="22" spans="2:11" ht="12.75">
      <c r="B22">
        <v>17</v>
      </c>
      <c r="C22">
        <f t="shared" si="3"/>
        <v>62549.0405363111</v>
      </c>
      <c r="D22">
        <f t="shared" si="4"/>
        <v>0</v>
      </c>
      <c r="H22">
        <v>90</v>
      </c>
      <c r="I22" s="31">
        <f t="shared" si="0"/>
        <v>3307.5652173913045</v>
      </c>
      <c r="J22" s="31">
        <f t="shared" si="5"/>
        <v>1033.2922425548688</v>
      </c>
      <c r="K22" s="31">
        <f t="shared" si="6"/>
        <v>3.20099685371989</v>
      </c>
    </row>
    <row r="23" spans="2:11" ht="12.75">
      <c r="B23">
        <v>18</v>
      </c>
      <c r="C23">
        <f t="shared" si="3"/>
        <v>62549.0405363111</v>
      </c>
      <c r="D23">
        <f t="shared" si="4"/>
        <v>0</v>
      </c>
      <c r="H23">
        <v>100</v>
      </c>
      <c r="I23" s="31">
        <f t="shared" si="0"/>
        <v>3780.16</v>
      </c>
      <c r="J23" s="31">
        <f t="shared" si="5"/>
        <v>1036.9711212329119</v>
      </c>
      <c r="K23" s="31">
        <f t="shared" si="6"/>
        <v>3.645385992529435</v>
      </c>
    </row>
    <row r="24" spans="2:11" ht="12.75">
      <c r="B24">
        <v>19</v>
      </c>
      <c r="C24">
        <f t="shared" si="3"/>
        <v>62549.0405363111</v>
      </c>
      <c r="D24">
        <f t="shared" si="4"/>
        <v>0</v>
      </c>
      <c r="H24">
        <v>110</v>
      </c>
      <c r="I24" s="31">
        <f t="shared" si="0"/>
        <v>4256.814814814815</v>
      </c>
      <c r="J24" s="31">
        <f t="shared" si="5"/>
        <v>1040.649984659003</v>
      </c>
      <c r="K24" s="31">
        <f t="shared" si="6"/>
        <v>4.090534644277802</v>
      </c>
    </row>
    <row r="25" spans="2:11" ht="12.75">
      <c r="B25">
        <v>20</v>
      </c>
      <c r="C25">
        <f t="shared" si="3"/>
        <v>62549.0405363111</v>
      </c>
      <c r="D25">
        <f t="shared" si="4"/>
        <v>0</v>
      </c>
      <c r="H25">
        <v>120</v>
      </c>
      <c r="I25" s="31">
        <f t="shared" si="0"/>
        <v>4736.689655172414</v>
      </c>
      <c r="J25" s="31">
        <f t="shared" si="5"/>
        <v>1044.3288366303457</v>
      </c>
      <c r="K25" s="31">
        <f t="shared" si="6"/>
        <v>4.535630434620498</v>
      </c>
    </row>
    <row r="26" spans="2:11" ht="12.75">
      <c r="B26">
        <v>21</v>
      </c>
      <c r="C26">
        <f t="shared" si="3"/>
        <v>62549.0405363111</v>
      </c>
      <c r="D26">
        <f t="shared" si="4"/>
        <v>0</v>
      </c>
      <c r="H26">
        <v>130</v>
      </c>
      <c r="I26" s="31">
        <f t="shared" si="0"/>
        <v>5219.1612903225805</v>
      </c>
      <c r="J26" s="31">
        <f t="shared" si="5"/>
        <v>1048.0076797802371</v>
      </c>
      <c r="K26" s="31">
        <f t="shared" si="6"/>
        <v>4.980079240847755</v>
      </c>
    </row>
    <row r="27" spans="2:11" ht="12.75">
      <c r="B27">
        <v>22</v>
      </c>
      <c r="C27">
        <f t="shared" si="3"/>
        <v>62549.0405363111</v>
      </c>
      <c r="D27">
        <f t="shared" si="4"/>
        <v>0</v>
      </c>
      <c r="H27">
        <v>140</v>
      </c>
      <c r="I27" s="31">
        <f t="shared" si="0"/>
        <v>5703.757575757576</v>
      </c>
      <c r="J27" s="31">
        <f t="shared" si="5"/>
        <v>1051.6865159922747</v>
      </c>
      <c r="K27" s="31">
        <f t="shared" si="6"/>
        <v>5.423438913615845</v>
      </c>
    </row>
    <row r="28" spans="2:11" ht="12.75">
      <c r="B28">
        <v>23</v>
      </c>
      <c r="C28">
        <f t="shared" si="3"/>
        <v>62549.0405363111</v>
      </c>
      <c r="D28">
        <f t="shared" si="4"/>
        <v>0</v>
      </c>
      <c r="H28">
        <v>150</v>
      </c>
      <c r="I28" s="31">
        <f t="shared" si="0"/>
        <v>6190.114285714286</v>
      </c>
      <c r="J28" s="31">
        <f t="shared" si="5"/>
        <v>1055.3653466494277</v>
      </c>
      <c r="K28" s="31">
        <f t="shared" si="6"/>
        <v>5.865375725445839</v>
      </c>
    </row>
    <row r="29" spans="2:11" ht="12.75">
      <c r="B29">
        <v>24</v>
      </c>
      <c r="C29">
        <f t="shared" si="3"/>
        <v>62549.0405363111</v>
      </c>
      <c r="D29">
        <f t="shared" si="4"/>
        <v>0</v>
      </c>
      <c r="H29">
        <v>160</v>
      </c>
      <c r="I29" s="31">
        <f t="shared" si="0"/>
        <v>6677.945945945946</v>
      </c>
      <c r="J29" s="31">
        <f t="shared" si="5"/>
        <v>1059.0441727899977</v>
      </c>
      <c r="K29" s="31">
        <f t="shared" si="6"/>
        <v>6.305634946607788</v>
      </c>
    </row>
    <row r="30" spans="8:11" ht="12.75">
      <c r="H30">
        <v>170</v>
      </c>
      <c r="I30" s="31">
        <f t="shared" si="0"/>
        <v>7167.025641025641</v>
      </c>
      <c r="J30" s="31">
        <f t="shared" si="5"/>
        <v>1062.7229952086948</v>
      </c>
      <c r="K30" s="31">
        <f t="shared" si="6"/>
        <v>6.744020476961825</v>
      </c>
    </row>
    <row r="31" spans="8:11" ht="12.75">
      <c r="H31">
        <v>180</v>
      </c>
      <c r="I31" s="31">
        <f t="shared" si="0"/>
        <v>7657.170731707317</v>
      </c>
      <c r="J31" s="31">
        <f t="shared" si="5"/>
        <v>1066.4018145241173</v>
      </c>
      <c r="K31" s="31">
        <f t="shared" si="6"/>
        <v>7.180380441423326</v>
      </c>
    </row>
    <row r="32" spans="8:11" ht="12.75">
      <c r="H32">
        <v>190</v>
      </c>
      <c r="I32" s="31">
        <f t="shared" si="0"/>
        <v>8148.232558139535</v>
      </c>
      <c r="J32" s="31">
        <f t="shared" si="5"/>
        <v>1070.0806312249695</v>
      </c>
      <c r="K32" s="31">
        <f t="shared" si="6"/>
        <v>7.614596807356364</v>
      </c>
    </row>
    <row r="33" spans="8:11" ht="12.75">
      <c r="H33">
        <v>200</v>
      </c>
      <c r="I33" s="31">
        <f t="shared" si="0"/>
        <v>8640.08888888889</v>
      </c>
      <c r="J33" s="31">
        <f t="shared" si="5"/>
        <v>1073.7594457024604</v>
      </c>
      <c r="K33" s="31">
        <f t="shared" si="6"/>
        <v>8.046577772581536</v>
      </c>
    </row>
    <row r="34" spans="8:11" ht="12.75">
      <c r="H34">
        <v>210</v>
      </c>
      <c r="I34" s="31">
        <f t="shared" si="0"/>
        <v>9132.63829787234</v>
      </c>
      <c r="J34" s="31">
        <f t="shared" si="5"/>
        <v>1077.438258273459</v>
      </c>
      <c r="K34" s="31">
        <f t="shared" si="6"/>
        <v>8.476252098664972</v>
      </c>
    </row>
    <row r="35" spans="8:11" ht="12.75">
      <c r="H35">
        <v>220</v>
      </c>
      <c r="I35" s="31">
        <f t="shared" si="0"/>
        <v>9625.795918367347</v>
      </c>
      <c r="J35" s="31">
        <f t="shared" si="5"/>
        <v>1081.1170691973557</v>
      </c>
      <c r="K35" s="31">
        <f t="shared" si="6"/>
        <v>8.90356483365279</v>
      </c>
    </row>
    <row r="36" spans="8:11" ht="12.75">
      <c r="H36">
        <v>230</v>
      </c>
      <c r="I36" s="31">
        <f t="shared" si="0"/>
        <v>10119.490196078432</v>
      </c>
      <c r="J36" s="31">
        <f t="shared" si="5"/>
        <v>1084.7958786885229</v>
      </c>
      <c r="K36" s="31">
        <f t="shared" si="6"/>
        <v>9.328474042796431</v>
      </c>
    </row>
    <row r="37" spans="8:11" ht="12.75">
      <c r="H37">
        <v>240</v>
      </c>
      <c r="I37" s="31">
        <f t="shared" si="0"/>
        <v>10613.66037735849</v>
      </c>
      <c r="J37" s="31">
        <f t="shared" si="5"/>
        <v>1088.474686925678</v>
      </c>
      <c r="K37" s="31">
        <f t="shared" si="6"/>
        <v>9.750948280971095</v>
      </c>
    </row>
    <row r="38" spans="8:11" ht="12.75">
      <c r="H38">
        <v>250</v>
      </c>
      <c r="I38" s="31">
        <f t="shared" si="0"/>
        <v>11108.254545454545</v>
      </c>
      <c r="J38" s="31">
        <f t="shared" si="5"/>
        <v>1092.1534940590032</v>
      </c>
      <c r="K38" s="31">
        <f t="shared" si="6"/>
        <v>10.170964617959118</v>
      </c>
    </row>
    <row r="39" spans="8:11" ht="12.75">
      <c r="H39">
        <v>260</v>
      </c>
      <c r="I39" s="31">
        <f t="shared" si="0"/>
        <v>11603.228070175439</v>
      </c>
      <c r="J39" s="31">
        <f t="shared" si="5"/>
        <v>1095.8323002156194</v>
      </c>
      <c r="K39" s="31">
        <f t="shared" si="6"/>
        <v>10.588507080775363</v>
      </c>
    </row>
    <row r="40" spans="8:11" ht="12.75">
      <c r="H40">
        <v>270</v>
      </c>
      <c r="I40" s="31">
        <f t="shared" si="0"/>
        <v>12098.542372881357</v>
      </c>
      <c r="J40" s="31">
        <f t="shared" si="5"/>
        <v>1099.5111055038542</v>
      </c>
      <c r="K40" s="31">
        <f t="shared" si="6"/>
        <v>11.003565414045694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64"/>
  <sheetViews>
    <sheetView workbookViewId="0" topLeftCell="A1">
      <selection activeCell="A14" sqref="A14"/>
    </sheetView>
  </sheetViews>
  <sheetFormatPr defaultColWidth="11.421875" defaultRowHeight="12.75"/>
  <sheetData>
    <row r="2" ht="20.25">
      <c r="B2" s="5" t="s">
        <v>69</v>
      </c>
    </row>
    <row r="5" spans="3:6" ht="25.5">
      <c r="C5" s="6" t="s">
        <v>22</v>
      </c>
      <c r="D5" s="6" t="s">
        <v>23</v>
      </c>
      <c r="F5" t="s">
        <v>25</v>
      </c>
    </row>
    <row r="7" spans="2:4" ht="14.25">
      <c r="B7" t="s">
        <v>1</v>
      </c>
      <c r="C7" s="8" t="s">
        <v>26</v>
      </c>
      <c r="D7" t="s">
        <v>24</v>
      </c>
    </row>
    <row r="8" spans="2:6" ht="12.75">
      <c r="B8">
        <v>1</v>
      </c>
      <c r="C8">
        <f aca="true" t="shared" si="0" ref="C8:C39">(1+1/B8)^B8</f>
        <v>2</v>
      </c>
      <c r="D8">
        <f>2</f>
        <v>2</v>
      </c>
      <c r="F8">
        <f aca="true" t="shared" si="1" ref="F8:F39">F7+1/B8/B8</f>
        <v>1</v>
      </c>
    </row>
    <row r="9" spans="2:6" ht="12.75">
      <c r="B9">
        <v>2</v>
      </c>
      <c r="C9">
        <f t="shared" si="0"/>
        <v>2.25</v>
      </c>
      <c r="D9">
        <f aca="true" t="shared" si="2" ref="D9:D24">D8+1/FACT(B9)</f>
        <v>2.5</v>
      </c>
      <c r="F9">
        <f t="shared" si="1"/>
        <v>1.25</v>
      </c>
    </row>
    <row r="10" spans="2:6" ht="12.75">
      <c r="B10">
        <v>3</v>
      </c>
      <c r="C10">
        <f t="shared" si="0"/>
        <v>2.3703703703703702</v>
      </c>
      <c r="D10">
        <f t="shared" si="2"/>
        <v>2.6666666666666665</v>
      </c>
      <c r="F10">
        <f t="shared" si="1"/>
        <v>1.3611111111111112</v>
      </c>
    </row>
    <row r="11" spans="2:6" ht="12.75">
      <c r="B11">
        <v>4</v>
      </c>
      <c r="C11">
        <f t="shared" si="0"/>
        <v>2.44140625</v>
      </c>
      <c r="D11">
        <f t="shared" si="2"/>
        <v>2.708333333333333</v>
      </c>
      <c r="F11">
        <f t="shared" si="1"/>
        <v>1.4236111111111112</v>
      </c>
    </row>
    <row r="12" spans="2:6" ht="12.75">
      <c r="B12">
        <v>5</v>
      </c>
      <c r="C12">
        <f t="shared" si="0"/>
        <v>2.48832</v>
      </c>
      <c r="D12">
        <f t="shared" si="2"/>
        <v>2.7166666666666663</v>
      </c>
      <c r="F12">
        <f t="shared" si="1"/>
        <v>1.4636111111111112</v>
      </c>
    </row>
    <row r="13" spans="2:6" ht="12.75">
      <c r="B13">
        <v>6</v>
      </c>
      <c r="C13">
        <f t="shared" si="0"/>
        <v>2.5216263717421143</v>
      </c>
      <c r="D13">
        <f t="shared" si="2"/>
        <v>2.7180555555555554</v>
      </c>
      <c r="F13">
        <f t="shared" si="1"/>
        <v>1.4913888888888889</v>
      </c>
    </row>
    <row r="14" spans="2:6" ht="12.75">
      <c r="B14">
        <v>7</v>
      </c>
      <c r="C14">
        <f t="shared" si="0"/>
        <v>2.546499697040712</v>
      </c>
      <c r="D14">
        <f t="shared" si="2"/>
        <v>2.7182539682539684</v>
      </c>
      <c r="F14">
        <f t="shared" si="1"/>
        <v>1.511797052154195</v>
      </c>
    </row>
    <row r="15" spans="2:6" ht="12.75">
      <c r="B15">
        <v>8</v>
      </c>
      <c r="C15">
        <f t="shared" si="0"/>
        <v>2.565784513950348</v>
      </c>
      <c r="D15">
        <f t="shared" si="2"/>
        <v>2.71827876984127</v>
      </c>
      <c r="F15">
        <f t="shared" si="1"/>
        <v>1.527422052154195</v>
      </c>
    </row>
    <row r="16" spans="2:6" ht="12.75">
      <c r="B16">
        <v>9</v>
      </c>
      <c r="C16">
        <f t="shared" si="0"/>
        <v>2.5811747917131984</v>
      </c>
      <c r="D16">
        <f t="shared" si="2"/>
        <v>2.7182815255731922</v>
      </c>
      <c r="F16">
        <f t="shared" si="1"/>
        <v>1.5397677311665408</v>
      </c>
    </row>
    <row r="17" spans="2:6" ht="12.75">
      <c r="B17">
        <v>10</v>
      </c>
      <c r="C17">
        <f t="shared" si="0"/>
        <v>2.593742460100002</v>
      </c>
      <c r="D17">
        <f t="shared" si="2"/>
        <v>2.7182818011463845</v>
      </c>
      <c r="F17">
        <f t="shared" si="1"/>
        <v>1.5497677311665408</v>
      </c>
    </row>
    <row r="18" spans="2:6" ht="12.75">
      <c r="B18">
        <v>11</v>
      </c>
      <c r="C18">
        <f t="shared" si="0"/>
        <v>2.604199011897528</v>
      </c>
      <c r="D18">
        <f t="shared" si="2"/>
        <v>2.718281826198493</v>
      </c>
      <c r="F18">
        <f t="shared" si="1"/>
        <v>1.558032193976458</v>
      </c>
    </row>
    <row r="19" spans="2:6" ht="12.75">
      <c r="B19">
        <v>12</v>
      </c>
      <c r="C19">
        <f t="shared" si="0"/>
        <v>2.6130352902246763</v>
      </c>
      <c r="D19">
        <f t="shared" si="2"/>
        <v>2.7182818282861687</v>
      </c>
      <c r="F19">
        <f t="shared" si="1"/>
        <v>1.5649766384209025</v>
      </c>
    </row>
    <row r="20" spans="2:6" ht="12.75">
      <c r="B20">
        <v>13</v>
      </c>
      <c r="C20">
        <f t="shared" si="0"/>
        <v>2.620600887885731</v>
      </c>
      <c r="D20">
        <f t="shared" si="2"/>
        <v>2.7182818284467594</v>
      </c>
      <c r="F20">
        <f t="shared" si="1"/>
        <v>1.5708937981842162</v>
      </c>
    </row>
    <row r="21" spans="2:6" ht="12.75">
      <c r="B21">
        <v>14</v>
      </c>
      <c r="C21">
        <f t="shared" si="0"/>
        <v>2.6271515563008676</v>
      </c>
      <c r="D21">
        <f t="shared" si="2"/>
        <v>2.71828182845823</v>
      </c>
      <c r="F21">
        <f t="shared" si="1"/>
        <v>1.5759958390005426</v>
      </c>
    </row>
    <row r="22" spans="2:6" ht="12.75">
      <c r="B22">
        <v>15</v>
      </c>
      <c r="C22">
        <f t="shared" si="0"/>
        <v>2.6328787177279187</v>
      </c>
      <c r="D22">
        <f t="shared" si="2"/>
        <v>2.718281828458995</v>
      </c>
      <c r="F22">
        <f t="shared" si="1"/>
        <v>1.580440283444987</v>
      </c>
    </row>
    <row r="23" spans="2:6" ht="12.75">
      <c r="B23">
        <v>16</v>
      </c>
      <c r="C23">
        <f t="shared" si="0"/>
        <v>2.6379284973666</v>
      </c>
      <c r="D23">
        <f t="shared" si="2"/>
        <v>2.718281828459043</v>
      </c>
      <c r="F23">
        <f t="shared" si="1"/>
        <v>1.584346533444987</v>
      </c>
    </row>
    <row r="24" spans="2:6" ht="12.75">
      <c r="B24">
        <v>17</v>
      </c>
      <c r="C24">
        <f t="shared" si="0"/>
        <v>2.642414375183112</v>
      </c>
      <c r="D24">
        <f t="shared" si="2"/>
        <v>2.7182818284590455</v>
      </c>
      <c r="F24">
        <f t="shared" si="1"/>
        <v>1.587806741057444</v>
      </c>
    </row>
    <row r="25" spans="2:6" ht="12.75">
      <c r="B25">
        <v>18</v>
      </c>
      <c r="C25">
        <f t="shared" si="0"/>
        <v>2.6464258210976865</v>
      </c>
      <c r="F25">
        <f t="shared" si="1"/>
        <v>1.5908931608105303</v>
      </c>
    </row>
    <row r="26" spans="2:6" ht="12.75">
      <c r="B26">
        <v>19</v>
      </c>
      <c r="C26">
        <f t="shared" si="0"/>
        <v>2.650034326640442</v>
      </c>
      <c r="F26">
        <f t="shared" si="1"/>
        <v>1.5936632439130234</v>
      </c>
    </row>
    <row r="27" spans="2:6" ht="12.75">
      <c r="B27">
        <v>20</v>
      </c>
      <c r="C27">
        <f t="shared" si="0"/>
        <v>2.653297705144421</v>
      </c>
      <c r="F27">
        <f t="shared" si="1"/>
        <v>1.5961632439130233</v>
      </c>
    </row>
    <row r="28" spans="2:6" ht="12.75">
      <c r="B28">
        <v>21</v>
      </c>
      <c r="C28">
        <f t="shared" si="0"/>
        <v>2.6562632139261066</v>
      </c>
      <c r="F28">
        <f t="shared" si="1"/>
        <v>1.5984308176091684</v>
      </c>
    </row>
    <row r="29" spans="2:6" ht="12.75">
      <c r="B29">
        <v>22</v>
      </c>
      <c r="C29">
        <f t="shared" si="0"/>
        <v>2.6589698585377834</v>
      </c>
      <c r="F29">
        <f t="shared" si="1"/>
        <v>1.6004969333116477</v>
      </c>
    </row>
    <row r="30" spans="2:6" ht="12.75">
      <c r="B30">
        <v>23</v>
      </c>
      <c r="C30">
        <f t="shared" si="0"/>
        <v>2.6614501186387804</v>
      </c>
      <c r="F30">
        <f t="shared" si="1"/>
        <v>1.6023872924798896</v>
      </c>
    </row>
    <row r="31" spans="2:6" ht="12.75">
      <c r="B31">
        <v>24</v>
      </c>
      <c r="C31">
        <f t="shared" si="0"/>
        <v>2.6637312580685992</v>
      </c>
      <c r="F31">
        <f t="shared" si="1"/>
        <v>1.6041234035910008</v>
      </c>
    </row>
    <row r="32" spans="2:6" ht="12.75">
      <c r="B32">
        <v>25</v>
      </c>
      <c r="C32">
        <f t="shared" si="0"/>
        <v>2.6658363314874234</v>
      </c>
      <c r="F32">
        <f t="shared" si="1"/>
        <v>1.6057234035910009</v>
      </c>
    </row>
    <row r="33" spans="2:6" ht="12.75">
      <c r="B33">
        <v>26</v>
      </c>
      <c r="C33">
        <f t="shared" si="0"/>
        <v>2.667784966533749</v>
      </c>
      <c r="F33">
        <f t="shared" si="1"/>
        <v>1.6072026935318293</v>
      </c>
    </row>
    <row r="34" spans="2:6" ht="12.75">
      <c r="B34">
        <v>27</v>
      </c>
      <c r="C34">
        <f t="shared" si="0"/>
        <v>2.669593977812569</v>
      </c>
      <c r="F34">
        <f t="shared" si="1"/>
        <v>1.6085744356443121</v>
      </c>
    </row>
    <row r="35" spans="2:6" ht="12.75">
      <c r="B35">
        <v>28</v>
      </c>
      <c r="C35">
        <f t="shared" si="0"/>
        <v>2.671277853440843</v>
      </c>
      <c r="F35">
        <f t="shared" si="1"/>
        <v>1.6098499458483937</v>
      </c>
    </row>
    <row r="36" spans="2:6" ht="12.75">
      <c r="B36">
        <v>29</v>
      </c>
      <c r="C36">
        <f t="shared" si="0"/>
        <v>2.6728491439808066</v>
      </c>
      <c r="F36">
        <f t="shared" si="1"/>
        <v>1.6110390064904865</v>
      </c>
    </row>
    <row r="37" spans="2:6" ht="12.75">
      <c r="B37">
        <v>30</v>
      </c>
      <c r="C37">
        <f t="shared" si="0"/>
        <v>2.674318775870302</v>
      </c>
      <c r="F37">
        <f t="shared" si="1"/>
        <v>1.6121501176015975</v>
      </c>
    </row>
    <row r="38" spans="2:6" ht="12.75">
      <c r="B38">
        <v>31</v>
      </c>
      <c r="C38">
        <f t="shared" si="0"/>
        <v>2.6756963059146828</v>
      </c>
      <c r="F38">
        <f t="shared" si="1"/>
        <v>1.6131907003279242</v>
      </c>
    </row>
    <row r="39" spans="2:6" ht="12.75">
      <c r="B39">
        <v>32</v>
      </c>
      <c r="C39">
        <f t="shared" si="0"/>
        <v>2.6769901293781824</v>
      </c>
      <c r="F39">
        <f t="shared" si="1"/>
        <v>1.6141672628279242</v>
      </c>
    </row>
    <row r="40" spans="2:6" ht="12.75">
      <c r="B40">
        <v>33</v>
      </c>
      <c r="C40">
        <f aca="true" t="shared" si="3" ref="C40:C58">(1+1/B40)^B40</f>
        <v>2.678207651253779</v>
      </c>
      <c r="F40">
        <f aca="true" t="shared" si="4" ref="F40:F58">F39+1/B40/B40</f>
        <v>1.6150855364734706</v>
      </c>
    </row>
    <row r="41" spans="2:6" ht="12.75">
      <c r="B41">
        <v>34</v>
      </c>
      <c r="C41">
        <f t="shared" si="3"/>
        <v>2.6793554280957674</v>
      </c>
      <c r="F41">
        <f t="shared" si="4"/>
        <v>1.6159505883765848</v>
      </c>
    </row>
    <row r="42" spans="2:6" ht="12.75">
      <c r="B42">
        <v>35</v>
      </c>
      <c r="C42">
        <f t="shared" si="3"/>
        <v>2.6804392861534625</v>
      </c>
      <c r="F42">
        <f t="shared" si="4"/>
        <v>1.616766914907197</v>
      </c>
    </row>
    <row r="43" spans="2:6" ht="12.75">
      <c r="B43">
        <v>36</v>
      </c>
      <c r="C43">
        <f t="shared" si="3"/>
        <v>2.6814644203008586</v>
      </c>
      <c r="F43">
        <f t="shared" si="4"/>
        <v>1.6175385198454686</v>
      </c>
    </row>
    <row r="44" spans="2:6" ht="12.75">
      <c r="B44">
        <v>37</v>
      </c>
      <c r="C44">
        <f t="shared" si="3"/>
        <v>2.6824354773085237</v>
      </c>
      <c r="F44">
        <f t="shared" si="4"/>
        <v>1.6182689800353882</v>
      </c>
    </row>
    <row r="45" spans="2:6" ht="12.75">
      <c r="B45">
        <v>38</v>
      </c>
      <c r="C45">
        <f t="shared" si="3"/>
        <v>2.6833566262745774</v>
      </c>
      <c r="F45">
        <f t="shared" si="4"/>
        <v>1.6189615008110114</v>
      </c>
    </row>
    <row r="46" spans="2:6" ht="12.75">
      <c r="B46">
        <v>39</v>
      </c>
      <c r="C46">
        <f t="shared" si="3"/>
        <v>2.6842316184670882</v>
      </c>
      <c r="F46">
        <f t="shared" si="4"/>
        <v>1.619618963006935</v>
      </c>
    </row>
    <row r="47" spans="2:6" ht="12.75">
      <c r="B47">
        <v>40</v>
      </c>
      <c r="C47">
        <f t="shared" si="3"/>
        <v>2.685063838389967</v>
      </c>
      <c r="F47">
        <f t="shared" si="4"/>
        <v>1.6202439630069352</v>
      </c>
    </row>
    <row r="48" spans="2:6" ht="12.75">
      <c r="B48">
        <v>41</v>
      </c>
      <c r="C48">
        <f t="shared" si="3"/>
        <v>2.685856347537751</v>
      </c>
      <c r="F48">
        <f t="shared" si="4"/>
        <v>1.6208388470045556</v>
      </c>
    </row>
    <row r="49" spans="2:6" ht="12.75">
      <c r="B49">
        <v>42</v>
      </c>
      <c r="C49">
        <f t="shared" si="3"/>
        <v>2.686611922032575</v>
      </c>
      <c r="F49">
        <f t="shared" si="4"/>
        <v>1.621405740428592</v>
      </c>
    </row>
    <row r="50" spans="2:6" ht="12.75">
      <c r="B50">
        <v>43</v>
      </c>
      <c r="C50">
        <f t="shared" si="3"/>
        <v>2.687333085118293</v>
      </c>
      <c r="F50">
        <f t="shared" si="4"/>
        <v>1.6219465733112313</v>
      </c>
    </row>
    <row r="51" spans="2:6" ht="12.75">
      <c r="B51">
        <v>44</v>
      </c>
      <c r="C51">
        <f t="shared" si="3"/>
        <v>2.6880221353133087</v>
      </c>
      <c r="F51">
        <f t="shared" si="4"/>
        <v>1.6224631022368512</v>
      </c>
    </row>
    <row r="52" spans="2:6" ht="12.75">
      <c r="B52">
        <v>45</v>
      </c>
      <c r="C52">
        <f t="shared" si="3"/>
        <v>2.688681170884321</v>
      </c>
      <c r="F52">
        <f t="shared" si="4"/>
        <v>1.622956929397345</v>
      </c>
    </row>
    <row r="53" spans="2:6" ht="12.75">
      <c r="B53">
        <v>46</v>
      </c>
      <c r="C53">
        <f t="shared" si="3"/>
        <v>2.689312111189783</v>
      </c>
      <c r="F53">
        <f t="shared" si="4"/>
        <v>1.6234295191894055</v>
      </c>
    </row>
    <row r="54" spans="2:6" ht="12.75">
      <c r="B54">
        <v>47</v>
      </c>
      <c r="C54">
        <f t="shared" si="3"/>
        <v>2.6899167153502592</v>
      </c>
      <c r="F54">
        <f t="shared" si="4"/>
        <v>1.623882212715888</v>
      </c>
    </row>
    <row r="55" spans="2:6" ht="12.75">
      <c r="B55">
        <v>48</v>
      </c>
      <c r="C55">
        <f t="shared" si="3"/>
        <v>2.6904965986289215</v>
      </c>
      <c r="F55">
        <f t="shared" si="4"/>
        <v>1.6243162404936657</v>
      </c>
    </row>
    <row r="56" spans="2:6" ht="12.75">
      <c r="B56">
        <v>49</v>
      </c>
      <c r="C56">
        <f t="shared" si="3"/>
        <v>2.6910532468424235</v>
      </c>
      <c r="F56">
        <f t="shared" si="4"/>
        <v>1.6247327336215291</v>
      </c>
    </row>
    <row r="57" spans="2:6" ht="12.75">
      <c r="B57">
        <v>50</v>
      </c>
      <c r="C57">
        <f t="shared" si="3"/>
        <v>2.6915880290736047</v>
      </c>
      <c r="F57">
        <f t="shared" si="4"/>
        <v>1.625132733621529</v>
      </c>
    </row>
    <row r="58" spans="2:6" ht="12.75">
      <c r="B58">
        <v>51</v>
      </c>
      <c r="C58">
        <f t="shared" si="3"/>
        <v>2.6921022089150046</v>
      </c>
      <c r="F58">
        <f t="shared" si="4"/>
        <v>1.6255172011340242</v>
      </c>
    </row>
    <row r="60" spans="2:3" ht="12.75">
      <c r="B60">
        <v>1000</v>
      </c>
      <c r="C60">
        <f>(1+1/B60)^B60</f>
        <v>2.7169239322355208</v>
      </c>
    </row>
    <row r="61" spans="2:3" ht="12.75">
      <c r="B61">
        <v>100000</v>
      </c>
      <c r="C61">
        <f>(1+1/B61)^B61</f>
        <v>2.7182682371975284</v>
      </c>
    </row>
    <row r="62" spans="2:3" ht="12.75">
      <c r="B62">
        <v>1000000</v>
      </c>
      <c r="C62">
        <f>(1+1/B62)^B62</f>
        <v>2.7182804691564275</v>
      </c>
    </row>
    <row r="64" ht="12.75">
      <c r="C64">
        <f>EXP(1)</f>
        <v>2.718281828459045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P127"/>
  <sheetViews>
    <sheetView workbookViewId="0" topLeftCell="A1">
      <selection activeCell="A6" sqref="A6"/>
    </sheetView>
  </sheetViews>
  <sheetFormatPr defaultColWidth="11.421875" defaultRowHeight="12.75"/>
  <cols>
    <col min="5" max="5" width="15.7109375" style="0" customWidth="1"/>
    <col min="11" max="11" width="14.28125" style="0" customWidth="1"/>
  </cols>
  <sheetData>
    <row r="2" ht="20.25">
      <c r="B2" s="5" t="s">
        <v>29</v>
      </c>
    </row>
    <row r="4" spans="9:14" ht="12.75">
      <c r="I4" t="s">
        <v>32</v>
      </c>
      <c r="J4" s="40" t="s">
        <v>80</v>
      </c>
      <c r="K4" s="39"/>
      <c r="N4" t="s">
        <v>82</v>
      </c>
    </row>
    <row r="5" spans="3:11" ht="12.75">
      <c r="C5" s="6" t="s">
        <v>32</v>
      </c>
      <c r="D5" s="38" t="s">
        <v>33</v>
      </c>
      <c r="E5" s="39"/>
      <c r="F5" t="s">
        <v>39</v>
      </c>
      <c r="J5" s="19" t="s">
        <v>78</v>
      </c>
      <c r="K5" s="35"/>
    </row>
    <row r="6" spans="4:11" ht="12.75">
      <c r="D6" s="19"/>
      <c r="E6" s="35" t="s">
        <v>31</v>
      </c>
      <c r="J6" s="19" t="s">
        <v>79</v>
      </c>
      <c r="K6" s="35"/>
    </row>
    <row r="7" spans="2:16" ht="12.75">
      <c r="B7" t="s">
        <v>1</v>
      </c>
      <c r="C7" t="s">
        <v>63</v>
      </c>
      <c r="D7" s="19" t="s">
        <v>30</v>
      </c>
      <c r="E7" s="35"/>
      <c r="F7" t="s">
        <v>40</v>
      </c>
      <c r="H7" t="s">
        <v>38</v>
      </c>
      <c r="I7" t="s">
        <v>37</v>
      </c>
      <c r="J7" s="19" t="s">
        <v>35</v>
      </c>
      <c r="K7" s="35" t="s">
        <v>41</v>
      </c>
      <c r="N7" t="s">
        <v>38</v>
      </c>
      <c r="O7" t="s">
        <v>81</v>
      </c>
      <c r="P7" t="s">
        <v>35</v>
      </c>
    </row>
    <row r="8" spans="2:16" ht="12.75">
      <c r="B8">
        <v>1</v>
      </c>
      <c r="C8" s="33">
        <v>30</v>
      </c>
      <c r="D8" s="4">
        <v>3.7</v>
      </c>
      <c r="E8" s="4">
        <v>89</v>
      </c>
      <c r="F8" s="34">
        <v>70</v>
      </c>
      <c r="H8">
        <v>0.1</v>
      </c>
      <c r="I8">
        <f>H8*LN(H8)</f>
        <v>-0.23025850929940456</v>
      </c>
      <c r="J8" s="19">
        <f>LN(H8)</f>
        <v>-2.3025850929940455</v>
      </c>
      <c r="K8" s="35">
        <f>SQRT(H8^2+1)</f>
        <v>1.004987562112089</v>
      </c>
      <c r="N8">
        <v>0.01</v>
      </c>
      <c r="O8">
        <f>SQRT(N8+1)-5</f>
        <v>-3.995012437887911</v>
      </c>
      <c r="P8">
        <f>LN(N8)</f>
        <v>-4.605170185988091</v>
      </c>
    </row>
    <row r="9" spans="2:16" ht="12.75">
      <c r="B9">
        <v>2</v>
      </c>
      <c r="C9">
        <f>50/LN(C8)</f>
        <v>14.700705189760303</v>
      </c>
      <c r="D9" s="19">
        <f>(LN(D8)+5)^2-1</f>
        <v>38.79506296347558</v>
      </c>
      <c r="E9" s="35">
        <f>EXP(SQRT(E8+1)-5)</f>
        <v>88.8396429953038</v>
      </c>
      <c r="F9">
        <f>SQRT(LN(F8)^2-1)</f>
        <v>4.129129668794145</v>
      </c>
      <c r="H9">
        <v>0.5</v>
      </c>
      <c r="I9">
        <f aca="true" t="shared" si="0" ref="I9:I72">H9*LN(H9)</f>
        <v>-0.34657359027997264</v>
      </c>
      <c r="J9" s="19">
        <f aca="true" t="shared" si="1" ref="J9:J72">LN(H9)</f>
        <v>-0.6931471805599453</v>
      </c>
      <c r="K9" s="35">
        <f aca="true" t="shared" si="2" ref="K9:K72">SQRT(H9^2+1)</f>
        <v>1.118033988749895</v>
      </c>
      <c r="N9">
        <v>0.02</v>
      </c>
      <c r="O9">
        <f aca="true" t="shared" si="3" ref="O9:O72">SQRT(N9+1)-5</f>
        <v>-3.990049506163792</v>
      </c>
      <c r="P9">
        <f aca="true" t="shared" si="4" ref="P9:P72">LN(N9)</f>
        <v>-3.912023005428146</v>
      </c>
    </row>
    <row r="10" spans="2:16" ht="12.75">
      <c r="B10">
        <v>3</v>
      </c>
      <c r="C10">
        <f aca="true" t="shared" si="5" ref="C10:C68">50/LN(C9)</f>
        <v>18.601913897379074</v>
      </c>
      <c r="D10" s="19">
        <f aca="true" t="shared" si="6" ref="D10:D68">(LN(D9)+5)^2-1</f>
        <v>73.96603759287197</v>
      </c>
      <c r="E10" s="35">
        <f aca="true" t="shared" si="7" ref="E10:E68">EXP(SQRT(E9+1)-5)</f>
        <v>88.09164176366922</v>
      </c>
      <c r="F10">
        <f aca="true" t="shared" si="8" ref="F10:F58">SQRT(LN(F9)^2-1)</f>
        <v>1.0054417069925639</v>
      </c>
      <c r="H10">
        <v>1</v>
      </c>
      <c r="I10">
        <f t="shared" si="0"/>
        <v>0</v>
      </c>
      <c r="J10" s="19">
        <f t="shared" si="1"/>
        <v>0</v>
      </c>
      <c r="K10" s="35">
        <f t="shared" si="2"/>
        <v>1.4142135623730951</v>
      </c>
      <c r="N10">
        <v>0.03</v>
      </c>
      <c r="O10">
        <f t="shared" si="3"/>
        <v>-3.9851108434907783</v>
      </c>
      <c r="P10">
        <f t="shared" si="4"/>
        <v>-3.506557897319982</v>
      </c>
    </row>
    <row r="11" spans="2:16" ht="12.75">
      <c r="B11">
        <v>4</v>
      </c>
      <c r="C11">
        <f t="shared" si="5"/>
        <v>17.10416572277971</v>
      </c>
      <c r="D11" s="19">
        <f t="shared" si="6"/>
        <v>85.55708528065097</v>
      </c>
      <c r="E11" s="35">
        <f t="shared" si="7"/>
        <v>84.67639608746349</v>
      </c>
      <c r="F11" t="e">
        <f t="shared" si="8"/>
        <v>#NUM!</v>
      </c>
      <c r="H11">
        <v>1.5</v>
      </c>
      <c r="I11">
        <f t="shared" si="0"/>
        <v>0.6081976621622466</v>
      </c>
      <c r="J11" s="19">
        <f t="shared" si="1"/>
        <v>0.4054651081081644</v>
      </c>
      <c r="K11" s="35">
        <f t="shared" si="2"/>
        <v>1.8027756377319946</v>
      </c>
      <c r="N11">
        <v>0.04</v>
      </c>
      <c r="O11">
        <f t="shared" si="3"/>
        <v>-3.9801960972814427</v>
      </c>
      <c r="P11">
        <f t="shared" si="4"/>
        <v>-3.2188758248682006</v>
      </c>
    </row>
    <row r="12" spans="2:16" ht="12.75">
      <c r="B12">
        <v>5</v>
      </c>
      <c r="C12">
        <f t="shared" si="5"/>
        <v>17.609837572645493</v>
      </c>
      <c r="D12" s="19">
        <f t="shared" si="6"/>
        <v>88.28707481228095</v>
      </c>
      <c r="E12" s="35">
        <f t="shared" si="7"/>
        <v>70.53820640288582</v>
      </c>
      <c r="F12" t="e">
        <f t="shared" si="8"/>
        <v>#NUM!</v>
      </c>
      <c r="H12">
        <v>2</v>
      </c>
      <c r="I12">
        <f t="shared" si="0"/>
        <v>1.3862943611198906</v>
      </c>
      <c r="J12" s="19">
        <f t="shared" si="1"/>
        <v>0.6931471805599453</v>
      </c>
      <c r="K12" s="35">
        <f t="shared" si="2"/>
        <v>2.23606797749979</v>
      </c>
      <c r="N12">
        <v>0.05</v>
      </c>
      <c r="O12">
        <f t="shared" si="3"/>
        <v>-3.97530492340404</v>
      </c>
      <c r="P12">
        <f t="shared" si="4"/>
        <v>-2.995732273553991</v>
      </c>
    </row>
    <row r="13" spans="2:16" ht="12.75">
      <c r="B13">
        <v>6</v>
      </c>
      <c r="C13">
        <f t="shared" si="5"/>
        <v>17.430969966729872</v>
      </c>
      <c r="D13" s="19">
        <f t="shared" si="6"/>
        <v>88.88165726054667</v>
      </c>
      <c r="E13" s="35">
        <f t="shared" si="7"/>
        <v>31.754236607227224</v>
      </c>
      <c r="F13" t="e">
        <f t="shared" si="8"/>
        <v>#NUM!</v>
      </c>
      <c r="H13">
        <v>2.5</v>
      </c>
      <c r="I13">
        <f t="shared" si="0"/>
        <v>2.2907268296853878</v>
      </c>
      <c r="J13" s="19">
        <f t="shared" si="1"/>
        <v>0.9162907318741551</v>
      </c>
      <c r="K13" s="35">
        <f t="shared" si="2"/>
        <v>2.692582403567252</v>
      </c>
      <c r="N13">
        <v>0.06</v>
      </c>
      <c r="O13">
        <f t="shared" si="3"/>
        <v>-3.9704369859013</v>
      </c>
      <c r="P13">
        <f t="shared" si="4"/>
        <v>-2.8134107167600364</v>
      </c>
    </row>
    <row r="14" spans="2:16" ht="12.75">
      <c r="B14">
        <v>7</v>
      </c>
      <c r="C14">
        <f t="shared" si="5"/>
        <v>17.493230512727667</v>
      </c>
      <c r="D14" s="19">
        <f t="shared" si="6"/>
        <v>89.00897117579956</v>
      </c>
      <c r="E14" s="35">
        <f t="shared" si="7"/>
        <v>2.060877191437717</v>
      </c>
      <c r="F14" t="e">
        <f t="shared" si="8"/>
        <v>#NUM!</v>
      </c>
      <c r="H14">
        <v>3</v>
      </c>
      <c r="I14">
        <f t="shared" si="0"/>
        <v>3.295836866004329</v>
      </c>
      <c r="J14" s="19">
        <f t="shared" si="1"/>
        <v>1.0986122886681098</v>
      </c>
      <c r="K14" s="35">
        <f t="shared" si="2"/>
        <v>3.1622776601683795</v>
      </c>
      <c r="N14">
        <v>0.07</v>
      </c>
      <c r="O14">
        <f t="shared" si="3"/>
        <v>-3.96559195672114</v>
      </c>
      <c r="P14">
        <f t="shared" si="4"/>
        <v>-2.659260036932778</v>
      </c>
    </row>
    <row r="15" spans="2:16" ht="12.75">
      <c r="B15">
        <v>8</v>
      </c>
      <c r="C15">
        <f t="shared" si="5"/>
        <v>17.471436082161926</v>
      </c>
      <c r="D15" s="19">
        <f t="shared" si="6"/>
        <v>89.0361329746914</v>
      </c>
      <c r="E15" s="35">
        <f t="shared" si="7"/>
        <v>0.0387562315844941</v>
      </c>
      <c r="F15" t="e">
        <f t="shared" si="8"/>
        <v>#NUM!</v>
      </c>
      <c r="H15">
        <v>3.5</v>
      </c>
      <c r="I15">
        <f t="shared" si="0"/>
        <v>4.384670389733788</v>
      </c>
      <c r="J15" s="19">
        <f t="shared" si="1"/>
        <v>1.252762968495368</v>
      </c>
      <c r="K15" s="35">
        <f t="shared" si="2"/>
        <v>3.640054944640259</v>
      </c>
      <c r="N15">
        <v>0.08</v>
      </c>
      <c r="O15">
        <f t="shared" si="3"/>
        <v>-3.9607695154586735</v>
      </c>
      <c r="P15">
        <f t="shared" si="4"/>
        <v>-2.5257286443082556</v>
      </c>
    </row>
    <row r="16" spans="2:16" ht="12.75">
      <c r="B16">
        <v>9</v>
      </c>
      <c r="C16">
        <f t="shared" si="5"/>
        <v>17.479050253009913</v>
      </c>
      <c r="D16" s="19">
        <f t="shared" si="6"/>
        <v>89.0419233123143</v>
      </c>
      <c r="E16" s="35">
        <f t="shared" si="7"/>
        <v>0.018670583149368095</v>
      </c>
      <c r="F16" t="e">
        <f t="shared" si="8"/>
        <v>#NUM!</v>
      </c>
      <c r="H16">
        <v>4</v>
      </c>
      <c r="I16">
        <f t="shared" si="0"/>
        <v>5.545177444479562</v>
      </c>
      <c r="J16" s="19">
        <f t="shared" si="1"/>
        <v>1.3862943611198906</v>
      </c>
      <c r="K16" s="35">
        <f t="shared" si="2"/>
        <v>4.123105625617661</v>
      </c>
      <c r="N16">
        <v>0.09</v>
      </c>
      <c r="O16">
        <f t="shared" si="3"/>
        <v>-3.955969349108945</v>
      </c>
      <c r="P16">
        <f t="shared" si="4"/>
        <v>-2.4079456086518722</v>
      </c>
    </row>
    <row r="17" spans="2:16" ht="12.75">
      <c r="B17">
        <v>10</v>
      </c>
      <c r="C17">
        <f t="shared" si="5"/>
        <v>17.476388309046015</v>
      </c>
      <c r="D17" s="19">
        <f t="shared" si="6"/>
        <v>89.04315748901045</v>
      </c>
      <c r="E17" s="35">
        <f t="shared" si="7"/>
        <v>0.018486623172986286</v>
      </c>
      <c r="F17" t="e">
        <f t="shared" si="8"/>
        <v>#NUM!</v>
      </c>
      <c r="H17">
        <v>4.5</v>
      </c>
      <c r="I17">
        <f t="shared" si="0"/>
        <v>6.768348285493234</v>
      </c>
      <c r="J17" s="19">
        <f t="shared" si="1"/>
        <v>1.5040773967762742</v>
      </c>
      <c r="K17" s="35">
        <f t="shared" si="2"/>
        <v>4.6097722286464435</v>
      </c>
      <c r="N17">
        <v>0.1</v>
      </c>
      <c r="O17">
        <f t="shared" si="3"/>
        <v>-3.9511911518298484</v>
      </c>
      <c r="P17">
        <f t="shared" si="4"/>
        <v>-2.3025850929940455</v>
      </c>
    </row>
    <row r="18" spans="2:16" ht="12.75">
      <c r="B18">
        <v>11</v>
      </c>
      <c r="C18">
        <f t="shared" si="5"/>
        <v>17.47731871105094</v>
      </c>
      <c r="D18" s="19">
        <f t="shared" si="6"/>
        <v>89.0434205372929</v>
      </c>
      <c r="E18" s="35">
        <f t="shared" si="7"/>
        <v>0.018484938429157726</v>
      </c>
      <c r="F18" t="e">
        <f t="shared" si="8"/>
        <v>#NUM!</v>
      </c>
      <c r="H18">
        <v>5</v>
      </c>
      <c r="I18">
        <f t="shared" si="0"/>
        <v>8.047189562170502</v>
      </c>
      <c r="J18" s="19">
        <f t="shared" si="1"/>
        <v>1.6094379124341003</v>
      </c>
      <c r="K18" s="35">
        <f t="shared" si="2"/>
        <v>5.0990195135927845</v>
      </c>
      <c r="N18">
        <v>0.2</v>
      </c>
      <c r="O18">
        <f t="shared" si="3"/>
        <v>-3.904554884989668</v>
      </c>
      <c r="P18">
        <f t="shared" si="4"/>
        <v>-1.6094379124341003</v>
      </c>
    </row>
    <row r="19" spans="2:16" ht="12.75">
      <c r="B19">
        <v>12</v>
      </c>
      <c r="C19">
        <f t="shared" si="5"/>
        <v>17.476993489798655</v>
      </c>
      <c r="D19" s="19">
        <f t="shared" si="6"/>
        <v>89.04347660210007</v>
      </c>
      <c r="E19" s="35">
        <f t="shared" si="7"/>
        <v>0.018484922999928884</v>
      </c>
      <c r="F19" t="e">
        <f t="shared" si="8"/>
        <v>#NUM!</v>
      </c>
      <c r="H19">
        <v>5.5</v>
      </c>
      <c r="I19">
        <f t="shared" si="0"/>
        <v>9.376114507311339</v>
      </c>
      <c r="J19" s="19">
        <f t="shared" si="1"/>
        <v>1.7047480922384253</v>
      </c>
      <c r="K19" s="35">
        <f t="shared" si="2"/>
        <v>5.5901699437494745</v>
      </c>
      <c r="N19">
        <v>0.3</v>
      </c>
      <c r="O19">
        <f t="shared" si="3"/>
        <v>-3.8598245749008617</v>
      </c>
      <c r="P19">
        <f t="shared" si="4"/>
        <v>-1.2039728043259361</v>
      </c>
    </row>
    <row r="20" spans="2:16" ht="12.75">
      <c r="B20">
        <v>13</v>
      </c>
      <c r="C20">
        <f t="shared" si="5"/>
        <v>17.477107167274557</v>
      </c>
      <c r="D20" s="19">
        <f t="shared" si="6"/>
        <v>89.04348855145605</v>
      </c>
      <c r="E20" s="35">
        <f t="shared" si="7"/>
        <v>0.018484922858624842</v>
      </c>
      <c r="F20" t="e">
        <f t="shared" si="8"/>
        <v>#NUM!</v>
      </c>
      <c r="H20">
        <v>6</v>
      </c>
      <c r="I20">
        <f t="shared" si="0"/>
        <v>10.75055681536833</v>
      </c>
      <c r="J20" s="19">
        <f t="shared" si="1"/>
        <v>1.791759469228055</v>
      </c>
      <c r="K20" s="35">
        <f t="shared" si="2"/>
        <v>6.082762530298219</v>
      </c>
      <c r="N20">
        <v>0.4</v>
      </c>
      <c r="O20">
        <f t="shared" si="3"/>
        <v>-3.8167840433800766</v>
      </c>
      <c r="P20">
        <f t="shared" si="4"/>
        <v>-0.916290731874155</v>
      </c>
    </row>
    <row r="21" spans="2:16" ht="12.75">
      <c r="B21">
        <v>14</v>
      </c>
      <c r="C21">
        <f t="shared" si="5"/>
        <v>17.477067432167097</v>
      </c>
      <c r="D21" s="19">
        <f t="shared" si="6"/>
        <v>89.0434910982776</v>
      </c>
      <c r="E21" s="35">
        <f t="shared" si="7"/>
        <v>0.01848492285733075</v>
      </c>
      <c r="F21" t="e">
        <f t="shared" si="8"/>
        <v>#NUM!</v>
      </c>
      <c r="H21">
        <v>6.5</v>
      </c>
      <c r="I21">
        <f t="shared" si="0"/>
        <v>12.166714149860343</v>
      </c>
      <c r="J21" s="19">
        <f t="shared" si="1"/>
        <v>1.8718021769015913</v>
      </c>
      <c r="K21" s="35">
        <f t="shared" si="2"/>
        <v>6.576473218982953</v>
      </c>
      <c r="N21">
        <v>0.5</v>
      </c>
      <c r="O21">
        <f t="shared" si="3"/>
        <v>-3.775255128608411</v>
      </c>
      <c r="P21">
        <f t="shared" si="4"/>
        <v>-0.6931471805599453</v>
      </c>
    </row>
    <row r="22" spans="2:16" ht="12.75">
      <c r="B22">
        <v>15</v>
      </c>
      <c r="C22">
        <f t="shared" si="5"/>
        <v>17.477081321225395</v>
      </c>
      <c r="D22" s="19">
        <f t="shared" si="6"/>
        <v>89.04349164109341</v>
      </c>
      <c r="E22" s="35">
        <f t="shared" si="7"/>
        <v>0.018484922857318904</v>
      </c>
      <c r="F22" t="e">
        <f t="shared" si="8"/>
        <v>#NUM!</v>
      </c>
      <c r="H22">
        <v>7</v>
      </c>
      <c r="I22">
        <f t="shared" si="0"/>
        <v>13.621371043387192</v>
      </c>
      <c r="J22" s="19">
        <f t="shared" si="1"/>
        <v>1.9459101490553132</v>
      </c>
      <c r="K22" s="35">
        <f t="shared" si="2"/>
        <v>7.0710678118654755</v>
      </c>
      <c r="N22">
        <v>0.6</v>
      </c>
      <c r="O22">
        <f t="shared" si="3"/>
        <v>-3.735088935932648</v>
      </c>
      <c r="P22">
        <f t="shared" si="4"/>
        <v>-0.5108256237659907</v>
      </c>
    </row>
    <row r="23" spans="2:16" ht="12.75">
      <c r="B23">
        <v>16</v>
      </c>
      <c r="C23">
        <f t="shared" si="5"/>
        <v>17.47707646642079</v>
      </c>
      <c r="D23" s="19">
        <f t="shared" si="6"/>
        <v>89.04349175678624</v>
      </c>
      <c r="E23" s="35">
        <f t="shared" si="7"/>
        <v>0.018484922857318797</v>
      </c>
      <c r="F23" t="e">
        <f t="shared" si="8"/>
        <v>#NUM!</v>
      </c>
      <c r="H23">
        <v>7.5</v>
      </c>
      <c r="I23">
        <f t="shared" si="0"/>
        <v>15.111772654066986</v>
      </c>
      <c r="J23" s="19">
        <f t="shared" si="1"/>
        <v>2.0149030205422647</v>
      </c>
      <c r="K23" s="35">
        <f t="shared" si="2"/>
        <v>7.566372975210778</v>
      </c>
      <c r="N23">
        <v>0.7</v>
      </c>
      <c r="O23">
        <f t="shared" si="3"/>
        <v>-3.6961595189594703</v>
      </c>
      <c r="P23">
        <f t="shared" si="4"/>
        <v>-0.35667494393873245</v>
      </c>
    </row>
    <row r="24" spans="2:16" ht="12.75">
      <c r="B24">
        <v>17</v>
      </c>
      <c r="C24">
        <f t="shared" si="5"/>
        <v>17.477078163376543</v>
      </c>
      <c r="D24" s="19">
        <f t="shared" si="6"/>
        <v>89.04349178144437</v>
      </c>
      <c r="E24" s="35">
        <f t="shared" si="7"/>
        <v>0.018484922857318797</v>
      </c>
      <c r="F24" t="e">
        <f t="shared" si="8"/>
        <v>#NUM!</v>
      </c>
      <c r="H24">
        <v>8</v>
      </c>
      <c r="I24">
        <f t="shared" si="0"/>
        <v>16.635532333438686</v>
      </c>
      <c r="J24" s="19">
        <f t="shared" si="1"/>
        <v>2.0794415416798357</v>
      </c>
      <c r="K24" s="35">
        <f t="shared" si="2"/>
        <v>8.06225774829855</v>
      </c>
      <c r="N24">
        <v>0.8</v>
      </c>
      <c r="O24">
        <f t="shared" si="3"/>
        <v>-3.658359213500126</v>
      </c>
      <c r="P24">
        <f t="shared" si="4"/>
        <v>-0.2231435513142097</v>
      </c>
    </row>
    <row r="25" spans="2:16" ht="12.75">
      <c r="B25">
        <v>18</v>
      </c>
      <c r="C25">
        <f t="shared" si="5"/>
        <v>17.47707757021997</v>
      </c>
      <c r="D25" s="19">
        <f t="shared" si="6"/>
        <v>89.0434917866999</v>
      </c>
      <c r="E25" s="35">
        <f t="shared" si="7"/>
        <v>0.018484922857318797</v>
      </c>
      <c r="F25" t="e">
        <f t="shared" si="8"/>
        <v>#NUM!</v>
      </c>
      <c r="H25">
        <v>8.5</v>
      </c>
      <c r="I25">
        <f t="shared" si="0"/>
        <v>18.190562389718302</v>
      </c>
      <c r="J25" s="19">
        <f t="shared" si="1"/>
        <v>2.1400661634962708</v>
      </c>
      <c r="K25" s="35">
        <f t="shared" si="2"/>
        <v>8.558621384311845</v>
      </c>
      <c r="N25">
        <v>0.9</v>
      </c>
      <c r="O25">
        <f t="shared" si="3"/>
        <v>-3.6215951247909777</v>
      </c>
      <c r="P25">
        <f t="shared" si="4"/>
        <v>-0.10536051565782628</v>
      </c>
    </row>
    <row r="26" spans="2:16" ht="12.75">
      <c r="B26">
        <v>19</v>
      </c>
      <c r="C26">
        <f t="shared" si="5"/>
        <v>17.477077777552836</v>
      </c>
      <c r="D26" s="19">
        <f t="shared" si="6"/>
        <v>89.04349178782002</v>
      </c>
      <c r="E26" s="35">
        <f t="shared" si="7"/>
        <v>0.018484922857318797</v>
      </c>
      <c r="F26" t="e">
        <f t="shared" si="8"/>
        <v>#NUM!</v>
      </c>
      <c r="H26">
        <v>9</v>
      </c>
      <c r="I26">
        <f t="shared" si="0"/>
        <v>19.775021196025975</v>
      </c>
      <c r="J26" s="19">
        <f t="shared" si="1"/>
        <v>2.1972245773362196</v>
      </c>
      <c r="K26" s="35">
        <f t="shared" si="2"/>
        <v>9.055385138137417</v>
      </c>
      <c r="N26">
        <v>1</v>
      </c>
      <c r="O26">
        <f t="shared" si="3"/>
        <v>-3.585786437626905</v>
      </c>
      <c r="P26">
        <f t="shared" si="4"/>
        <v>0</v>
      </c>
    </row>
    <row r="27" spans="2:16" ht="12.75">
      <c r="B27">
        <v>20</v>
      </c>
      <c r="C27">
        <f t="shared" si="5"/>
        <v>17.47707770508138</v>
      </c>
      <c r="D27" s="19">
        <f t="shared" si="6"/>
        <v>89.04349178805877</v>
      </c>
      <c r="E27" s="35">
        <f t="shared" si="7"/>
        <v>0.018484922857318797</v>
      </c>
      <c r="F27" t="e">
        <f t="shared" si="8"/>
        <v>#NUM!</v>
      </c>
      <c r="H27">
        <v>9.5</v>
      </c>
      <c r="I27">
        <f t="shared" si="0"/>
        <v>21.387272086761705</v>
      </c>
      <c r="J27" s="19">
        <f t="shared" si="1"/>
        <v>2.2512917986064953</v>
      </c>
      <c r="K27" s="35">
        <f t="shared" si="2"/>
        <v>9.5524865872714</v>
      </c>
      <c r="N27">
        <v>2</v>
      </c>
      <c r="O27">
        <f t="shared" si="3"/>
        <v>-3.267949192431123</v>
      </c>
      <c r="P27">
        <f t="shared" si="4"/>
        <v>0.6931471805599453</v>
      </c>
    </row>
    <row r="28" spans="2:16" ht="12.75">
      <c r="B28">
        <v>21</v>
      </c>
      <c r="C28">
        <f t="shared" si="5"/>
        <v>17.477077730413168</v>
      </c>
      <c r="D28" s="19">
        <f t="shared" si="6"/>
        <v>89.04349178810968</v>
      </c>
      <c r="E28" s="35">
        <f t="shared" si="7"/>
        <v>0.018484922857318797</v>
      </c>
      <c r="F28" t="e">
        <f t="shared" si="8"/>
        <v>#NUM!</v>
      </c>
      <c r="H28">
        <v>10</v>
      </c>
      <c r="I28">
        <f t="shared" si="0"/>
        <v>23.02585092994046</v>
      </c>
      <c r="J28" s="19">
        <f t="shared" si="1"/>
        <v>2.302585092994046</v>
      </c>
      <c r="K28" s="35">
        <f t="shared" si="2"/>
        <v>10.04987562112089</v>
      </c>
      <c r="N28">
        <v>3</v>
      </c>
      <c r="O28">
        <f t="shared" si="3"/>
        <v>-3</v>
      </c>
      <c r="P28">
        <f t="shared" si="4"/>
        <v>1.0986122886681098</v>
      </c>
    </row>
    <row r="29" spans="2:16" ht="12.75">
      <c r="B29">
        <v>22</v>
      </c>
      <c r="C29">
        <f t="shared" si="5"/>
        <v>17.477077721558654</v>
      </c>
      <c r="D29" s="19">
        <f t="shared" si="6"/>
        <v>89.04349178812053</v>
      </c>
      <c r="E29" s="35">
        <f t="shared" si="7"/>
        <v>0.018484922857318797</v>
      </c>
      <c r="F29" t="e">
        <f t="shared" si="8"/>
        <v>#NUM!</v>
      </c>
      <c r="H29">
        <v>10.5</v>
      </c>
      <c r="I29">
        <f t="shared" si="0"/>
        <v>24.689440200216517</v>
      </c>
      <c r="J29" s="19">
        <f t="shared" si="1"/>
        <v>2.3513752571634776</v>
      </c>
      <c r="K29" s="35">
        <f t="shared" si="2"/>
        <v>10.547511554864494</v>
      </c>
      <c r="N29">
        <v>4</v>
      </c>
      <c r="O29">
        <f t="shared" si="3"/>
        <v>-2.76393202250021</v>
      </c>
      <c r="P29">
        <f t="shared" si="4"/>
        <v>1.3862943611198906</v>
      </c>
    </row>
    <row r="30" spans="2:16" ht="12.75">
      <c r="B30">
        <v>23</v>
      </c>
      <c r="C30">
        <f t="shared" si="5"/>
        <v>17.477077724653675</v>
      </c>
      <c r="D30" s="19">
        <f t="shared" si="6"/>
        <v>89.04349178812282</v>
      </c>
      <c r="E30" s="35">
        <f t="shared" si="7"/>
        <v>0.018484922857318797</v>
      </c>
      <c r="F30" t="e">
        <f t="shared" si="8"/>
        <v>#NUM!</v>
      </c>
      <c r="H30">
        <v>11</v>
      </c>
      <c r="I30">
        <f t="shared" si="0"/>
        <v>26.376848000782076</v>
      </c>
      <c r="J30" s="19">
        <f t="shared" si="1"/>
        <v>2.3978952727983707</v>
      </c>
      <c r="K30" s="35">
        <f t="shared" si="2"/>
        <v>11.045361017187261</v>
      </c>
      <c r="N30">
        <v>5</v>
      </c>
      <c r="O30">
        <f t="shared" si="3"/>
        <v>-2.550510257216822</v>
      </c>
      <c r="P30">
        <f t="shared" si="4"/>
        <v>1.6094379124341003</v>
      </c>
    </row>
    <row r="31" spans="2:16" ht="12.75">
      <c r="B31">
        <v>24</v>
      </c>
      <c r="C31">
        <f t="shared" si="5"/>
        <v>17.47707772357184</v>
      </c>
      <c r="D31" s="19">
        <f t="shared" si="6"/>
        <v>89.04349178812329</v>
      </c>
      <c r="E31" s="35">
        <f t="shared" si="7"/>
        <v>0.018484922857318797</v>
      </c>
      <c r="F31" t="e">
        <f t="shared" si="8"/>
        <v>#NUM!</v>
      </c>
      <c r="H31">
        <v>11.5</v>
      </c>
      <c r="I31">
        <f t="shared" si="0"/>
        <v>28.08699090674585</v>
      </c>
      <c r="J31" s="19">
        <f t="shared" si="1"/>
        <v>2.4423470353692043</v>
      </c>
      <c r="K31" s="35">
        <f t="shared" si="2"/>
        <v>11.543396380615196</v>
      </c>
      <c r="N31">
        <v>6</v>
      </c>
      <c r="O31">
        <f t="shared" si="3"/>
        <v>-2.3542486889354093</v>
      </c>
      <c r="P31">
        <f t="shared" si="4"/>
        <v>1.791759469228055</v>
      </c>
    </row>
    <row r="32" spans="2:16" ht="12.75">
      <c r="B32">
        <v>25</v>
      </c>
      <c r="C32">
        <f t="shared" si="5"/>
        <v>17.477077723949986</v>
      </c>
      <c r="D32" s="19">
        <f t="shared" si="6"/>
        <v>89.04349178812343</v>
      </c>
      <c r="E32" s="35">
        <f t="shared" si="7"/>
        <v>0.018484922857318797</v>
      </c>
      <c r="F32" t="e">
        <f t="shared" si="8"/>
        <v>#NUM!</v>
      </c>
      <c r="H32">
        <v>12</v>
      </c>
      <c r="I32">
        <f t="shared" si="0"/>
        <v>29.818879797456006</v>
      </c>
      <c r="J32" s="19">
        <f t="shared" si="1"/>
        <v>2.4849066497880004</v>
      </c>
      <c r="K32" s="35">
        <f t="shared" si="2"/>
        <v>12.041594578792296</v>
      </c>
      <c r="N32">
        <v>7</v>
      </c>
      <c r="O32">
        <f t="shared" si="3"/>
        <v>-2.1715728752538097</v>
      </c>
      <c r="P32">
        <f t="shared" si="4"/>
        <v>1.9459101490553132</v>
      </c>
    </row>
    <row r="33" spans="2:16" ht="12.75">
      <c r="B33">
        <v>26</v>
      </c>
      <c r="C33">
        <f t="shared" si="5"/>
        <v>17.477077723817807</v>
      </c>
      <c r="D33" s="19">
        <f t="shared" si="6"/>
        <v>89.04349178812343</v>
      </c>
      <c r="E33" s="35">
        <f t="shared" si="7"/>
        <v>0.018484922857318797</v>
      </c>
      <c r="F33" t="e">
        <f t="shared" si="8"/>
        <v>#NUM!</v>
      </c>
      <c r="H33">
        <v>12.5</v>
      </c>
      <c r="I33">
        <f t="shared" si="0"/>
        <v>31.571608053853197</v>
      </c>
      <c r="J33" s="19">
        <f t="shared" si="1"/>
        <v>2.5257286443082556</v>
      </c>
      <c r="K33" s="35">
        <f t="shared" si="2"/>
        <v>12.539936203984453</v>
      </c>
      <c r="N33">
        <v>8</v>
      </c>
      <c r="O33">
        <f t="shared" si="3"/>
        <v>-2</v>
      </c>
      <c r="P33">
        <f t="shared" si="4"/>
        <v>2.0794415416798357</v>
      </c>
    </row>
    <row r="34" spans="2:16" ht="12.75">
      <c r="B34">
        <v>27</v>
      </c>
      <c r="C34">
        <f t="shared" si="5"/>
        <v>17.477077723864006</v>
      </c>
      <c r="D34" s="19">
        <f t="shared" si="6"/>
        <v>89.04349178812343</v>
      </c>
      <c r="E34" s="35">
        <f t="shared" si="7"/>
        <v>0.018484922857318797</v>
      </c>
      <c r="F34" t="e">
        <f t="shared" si="8"/>
        <v>#NUM!</v>
      </c>
      <c r="H34">
        <v>13</v>
      </c>
      <c r="I34">
        <f t="shared" si="0"/>
        <v>33.34434164699998</v>
      </c>
      <c r="J34" s="19">
        <f t="shared" si="1"/>
        <v>2.5649493574615367</v>
      </c>
      <c r="K34" s="35">
        <f t="shared" si="2"/>
        <v>13.038404810405298</v>
      </c>
      <c r="N34">
        <v>9</v>
      </c>
      <c r="O34">
        <f t="shared" si="3"/>
        <v>-1.8377223398316205</v>
      </c>
      <c r="P34">
        <f t="shared" si="4"/>
        <v>2.1972245773362196</v>
      </c>
    </row>
    <row r="35" spans="2:16" ht="12.75">
      <c r="B35">
        <v>28</v>
      </c>
      <c r="C35">
        <f t="shared" si="5"/>
        <v>17.47707772384786</v>
      </c>
      <c r="D35" s="19">
        <f t="shared" si="6"/>
        <v>89.04349178812343</v>
      </c>
      <c r="E35" s="35">
        <f t="shared" si="7"/>
        <v>0.018484922857318797</v>
      </c>
      <c r="F35" t="e">
        <f t="shared" si="8"/>
        <v>#NUM!</v>
      </c>
      <c r="H35">
        <v>13.5</v>
      </c>
      <c r="I35">
        <f t="shared" si="0"/>
        <v>35.13631075349918</v>
      </c>
      <c r="J35" s="19">
        <f t="shared" si="1"/>
        <v>2.6026896854443837</v>
      </c>
      <c r="K35" s="35">
        <f t="shared" si="2"/>
        <v>13.536986370680884</v>
      </c>
      <c r="N35">
        <v>10</v>
      </c>
      <c r="O35">
        <f t="shared" si="3"/>
        <v>-1.6833752096446002</v>
      </c>
      <c r="P35">
        <f t="shared" si="4"/>
        <v>2.302585092994046</v>
      </c>
    </row>
    <row r="36" spans="2:16" ht="12.75">
      <c r="B36">
        <v>29</v>
      </c>
      <c r="C36">
        <f t="shared" si="5"/>
        <v>17.4770777238535</v>
      </c>
      <c r="D36" s="19">
        <f t="shared" si="6"/>
        <v>89.04349178812343</v>
      </c>
      <c r="E36" s="35">
        <f t="shared" si="7"/>
        <v>0.018484922857318797</v>
      </c>
      <c r="F36" t="e">
        <f t="shared" si="8"/>
        <v>#NUM!</v>
      </c>
      <c r="H36">
        <v>14</v>
      </c>
      <c r="I36">
        <f t="shared" si="0"/>
        <v>36.94680261461362</v>
      </c>
      <c r="J36" s="19">
        <f t="shared" si="1"/>
        <v>2.6390573296152584</v>
      </c>
      <c r="K36" s="35">
        <f t="shared" si="2"/>
        <v>14.035668847618199</v>
      </c>
      <c r="N36">
        <v>12</v>
      </c>
      <c r="O36">
        <f t="shared" si="3"/>
        <v>-1.3944487245360109</v>
      </c>
      <c r="P36">
        <f t="shared" si="4"/>
        <v>2.4849066497880004</v>
      </c>
    </row>
    <row r="37" spans="2:16" ht="12.75">
      <c r="B37">
        <v>30</v>
      </c>
      <c r="C37">
        <f t="shared" si="5"/>
        <v>17.477077723851533</v>
      </c>
      <c r="D37" s="19">
        <f t="shared" si="6"/>
        <v>89.04349178812343</v>
      </c>
      <c r="E37" s="35">
        <f t="shared" si="7"/>
        <v>0.018484922857318797</v>
      </c>
      <c r="F37" t="e">
        <f t="shared" si="8"/>
        <v>#NUM!</v>
      </c>
      <c r="H37">
        <v>14.5</v>
      </c>
      <c r="I37">
        <f t="shared" si="0"/>
        <v>38.77515541668467</v>
      </c>
      <c r="J37" s="19">
        <f t="shared" si="1"/>
        <v>2.6741486494265287</v>
      </c>
      <c r="K37" s="35">
        <f t="shared" si="2"/>
        <v>14.534441853748634</v>
      </c>
      <c r="N37">
        <v>14</v>
      </c>
      <c r="O37">
        <f t="shared" si="3"/>
        <v>-1.127016653792583</v>
      </c>
      <c r="P37">
        <f t="shared" si="4"/>
        <v>2.6390573296152584</v>
      </c>
    </row>
    <row r="38" spans="2:16" ht="12.75">
      <c r="B38">
        <v>31</v>
      </c>
      <c r="C38">
        <f t="shared" si="5"/>
        <v>17.47707772385222</v>
      </c>
      <c r="D38" s="19">
        <f t="shared" si="6"/>
        <v>89.04349178812343</v>
      </c>
      <c r="E38" s="35">
        <f t="shared" si="7"/>
        <v>0.018484922857318797</v>
      </c>
      <c r="F38" t="e">
        <f t="shared" si="8"/>
        <v>#NUM!</v>
      </c>
      <c r="H38">
        <v>15</v>
      </c>
      <c r="I38">
        <f t="shared" si="0"/>
        <v>40.62075301653315</v>
      </c>
      <c r="J38" s="19">
        <f t="shared" si="1"/>
        <v>2.70805020110221</v>
      </c>
      <c r="K38" s="35">
        <f t="shared" si="2"/>
        <v>15.033296378372908</v>
      </c>
      <c r="N38">
        <v>16</v>
      </c>
      <c r="O38">
        <f t="shared" si="3"/>
        <v>-0.8768943743823394</v>
      </c>
      <c r="P38">
        <f t="shared" si="4"/>
        <v>2.772588722239781</v>
      </c>
    </row>
    <row r="39" spans="2:16" ht="12.75">
      <c r="B39">
        <v>32</v>
      </c>
      <c r="C39">
        <f t="shared" si="5"/>
        <v>17.47707772385198</v>
      </c>
      <c r="D39" s="19">
        <f t="shared" si="6"/>
        <v>89.04349178812343</v>
      </c>
      <c r="E39" s="35">
        <f t="shared" si="7"/>
        <v>0.018484922857318797</v>
      </c>
      <c r="F39" t="e">
        <f t="shared" si="8"/>
        <v>#NUM!</v>
      </c>
      <c r="H39">
        <v>15.5</v>
      </c>
      <c r="I39">
        <f t="shared" si="0"/>
        <v>42.48302037084061</v>
      </c>
      <c r="J39" s="19">
        <f t="shared" si="1"/>
        <v>2.740840023925201</v>
      </c>
      <c r="K39" s="35">
        <f t="shared" si="2"/>
        <v>15.532224567009067</v>
      </c>
      <c r="N39">
        <v>18</v>
      </c>
      <c r="O39">
        <f t="shared" si="3"/>
        <v>-0.641101056459326</v>
      </c>
      <c r="P39">
        <f t="shared" si="4"/>
        <v>2.8903717578961645</v>
      </c>
    </row>
    <row r="40" spans="2:16" ht="12.75">
      <c r="B40">
        <v>33</v>
      </c>
      <c r="C40">
        <f t="shared" si="5"/>
        <v>17.477077723852062</v>
      </c>
      <c r="D40" s="19">
        <f t="shared" si="6"/>
        <v>89.04349178812343</v>
      </c>
      <c r="E40" s="35">
        <f t="shared" si="7"/>
        <v>0.018484922857318797</v>
      </c>
      <c r="F40" t="e">
        <f t="shared" si="8"/>
        <v>#NUM!</v>
      </c>
      <c r="H40">
        <v>16</v>
      </c>
      <c r="I40">
        <f t="shared" si="0"/>
        <v>44.3614195558365</v>
      </c>
      <c r="J40" s="19">
        <f t="shared" si="1"/>
        <v>2.772588722239781</v>
      </c>
      <c r="K40" s="35">
        <f t="shared" si="2"/>
        <v>16.0312195418814</v>
      </c>
      <c r="N40">
        <v>20</v>
      </c>
      <c r="O40">
        <f t="shared" si="3"/>
        <v>-0.41742430504416017</v>
      </c>
      <c r="P40">
        <f t="shared" si="4"/>
        <v>2.995732273553991</v>
      </c>
    </row>
    <row r="41" spans="2:16" ht="12.75">
      <c r="B41">
        <v>34</v>
      </c>
      <c r="C41">
        <f t="shared" si="5"/>
        <v>17.477077723852034</v>
      </c>
      <c r="D41" s="19">
        <f t="shared" si="6"/>
        <v>89.04349178812343</v>
      </c>
      <c r="E41" s="35">
        <f t="shared" si="7"/>
        <v>0.018484922857318797</v>
      </c>
      <c r="F41" t="e">
        <f t="shared" si="8"/>
        <v>#NUM!</v>
      </c>
      <c r="H41">
        <v>16.5</v>
      </c>
      <c r="I41">
        <f t="shared" si="0"/>
        <v>46.25544628495783</v>
      </c>
      <c r="J41" s="19">
        <f t="shared" si="1"/>
        <v>2.803360380906535</v>
      </c>
      <c r="K41" s="35">
        <f t="shared" si="2"/>
        <v>16.53027525481654</v>
      </c>
      <c r="N41">
        <v>22</v>
      </c>
      <c r="O41">
        <f t="shared" si="3"/>
        <v>-0.2041684766872809</v>
      </c>
      <c r="P41">
        <f t="shared" si="4"/>
        <v>3.091042453358316</v>
      </c>
    </row>
    <row r="42" spans="2:16" ht="12.75">
      <c r="B42">
        <v>35</v>
      </c>
      <c r="C42">
        <f t="shared" si="5"/>
        <v>17.477077723852044</v>
      </c>
      <c r="D42" s="19">
        <f t="shared" si="6"/>
        <v>89.04349178812343</v>
      </c>
      <c r="E42" s="35">
        <f t="shared" si="7"/>
        <v>0.018484922857318797</v>
      </c>
      <c r="F42" t="e">
        <f t="shared" si="8"/>
        <v>#NUM!</v>
      </c>
      <c r="H42">
        <v>17</v>
      </c>
      <c r="I42">
        <f t="shared" si="0"/>
        <v>48.16462684895568</v>
      </c>
      <c r="J42" s="19">
        <f t="shared" si="1"/>
        <v>2.833213344056216</v>
      </c>
      <c r="K42" s="35">
        <f t="shared" si="2"/>
        <v>17.029386365926403</v>
      </c>
      <c r="N42">
        <v>24</v>
      </c>
      <c r="O42">
        <f t="shared" si="3"/>
        <v>0</v>
      </c>
      <c r="P42">
        <f t="shared" si="4"/>
        <v>3.1780538303479458</v>
      </c>
    </row>
    <row r="43" spans="2:16" ht="12.75">
      <c r="B43">
        <v>36</v>
      </c>
      <c r="C43">
        <f t="shared" si="5"/>
        <v>17.47707772385204</v>
      </c>
      <c r="D43" s="19">
        <f t="shared" si="6"/>
        <v>89.04349178812343</v>
      </c>
      <c r="E43" s="35">
        <f t="shared" si="7"/>
        <v>0.018484922857318797</v>
      </c>
      <c r="F43" t="e">
        <f t="shared" si="8"/>
        <v>#NUM!</v>
      </c>
      <c r="H43">
        <v>17.5</v>
      </c>
      <c r="I43">
        <f t="shared" si="0"/>
        <v>50.0885154162657</v>
      </c>
      <c r="J43" s="19">
        <f t="shared" si="1"/>
        <v>2.8622008809294686</v>
      </c>
      <c r="K43" s="35">
        <f t="shared" si="2"/>
        <v>17.528548142958105</v>
      </c>
      <c r="N43">
        <v>26</v>
      </c>
      <c r="O43">
        <f t="shared" si="3"/>
        <v>0.19615242270663202</v>
      </c>
      <c r="P43">
        <f t="shared" si="4"/>
        <v>3.258096538021482</v>
      </c>
    </row>
    <row r="44" spans="2:16" ht="12.75">
      <c r="B44">
        <v>37</v>
      </c>
      <c r="C44">
        <f t="shared" si="5"/>
        <v>17.47707772385204</v>
      </c>
      <c r="D44" s="19">
        <f t="shared" si="6"/>
        <v>89.04349178812343</v>
      </c>
      <c r="E44" s="35">
        <f t="shared" si="7"/>
        <v>0.018484922857318797</v>
      </c>
      <c r="F44" t="e">
        <f t="shared" si="8"/>
        <v>#NUM!</v>
      </c>
      <c r="H44">
        <v>18</v>
      </c>
      <c r="I44">
        <f t="shared" si="0"/>
        <v>52.02669164213096</v>
      </c>
      <c r="J44" s="19">
        <f t="shared" si="1"/>
        <v>2.8903717578961645</v>
      </c>
      <c r="K44" s="35">
        <f t="shared" si="2"/>
        <v>18.027756377319946</v>
      </c>
      <c r="N44">
        <v>28</v>
      </c>
      <c r="O44">
        <f t="shared" si="3"/>
        <v>0.38516480713450374</v>
      </c>
      <c r="P44">
        <f t="shared" si="4"/>
        <v>3.332204510175204</v>
      </c>
    </row>
    <row r="45" spans="2:16" ht="12.75">
      <c r="B45">
        <v>38</v>
      </c>
      <c r="C45">
        <f t="shared" si="5"/>
        <v>17.47707772385204</v>
      </c>
      <c r="D45" s="19">
        <f t="shared" si="6"/>
        <v>89.04349178812343</v>
      </c>
      <c r="E45" s="35">
        <f t="shared" si="7"/>
        <v>0.018484922857318797</v>
      </c>
      <c r="F45" t="e">
        <f t="shared" si="8"/>
        <v>#NUM!</v>
      </c>
      <c r="H45">
        <v>18.5</v>
      </c>
      <c r="I45">
        <f t="shared" si="0"/>
        <v>53.97875854355916</v>
      </c>
      <c r="J45" s="19">
        <f t="shared" si="1"/>
        <v>2.917770732084279</v>
      </c>
      <c r="K45" s="35">
        <f t="shared" si="2"/>
        <v>18.527007313648905</v>
      </c>
      <c r="N45">
        <v>30</v>
      </c>
      <c r="O45">
        <f t="shared" si="3"/>
        <v>0.5677643628300215</v>
      </c>
      <c r="P45">
        <f t="shared" si="4"/>
        <v>3.4011973816621555</v>
      </c>
    </row>
    <row r="46" spans="2:16" ht="12.75">
      <c r="B46">
        <v>39</v>
      </c>
      <c r="C46">
        <f t="shared" si="5"/>
        <v>17.47707772385204</v>
      </c>
      <c r="D46" s="19">
        <f t="shared" si="6"/>
        <v>89.04349178812343</v>
      </c>
      <c r="E46" s="35">
        <f t="shared" si="7"/>
        <v>0.018484922857318797</v>
      </c>
      <c r="F46" t="e">
        <f t="shared" si="8"/>
        <v>#NUM!</v>
      </c>
      <c r="H46">
        <v>19</v>
      </c>
      <c r="I46">
        <f t="shared" si="0"/>
        <v>55.94434060416236</v>
      </c>
      <c r="J46" s="19">
        <f t="shared" si="1"/>
        <v>2.9444389791664403</v>
      </c>
      <c r="K46" s="35">
        <f t="shared" si="2"/>
        <v>19.026297590440446</v>
      </c>
      <c r="N46">
        <v>32</v>
      </c>
      <c r="O46">
        <f t="shared" si="3"/>
        <v>0.7445626465380286</v>
      </c>
      <c r="P46">
        <f t="shared" si="4"/>
        <v>3.4657359027997265</v>
      </c>
    </row>
    <row r="47" spans="2:16" ht="12.75">
      <c r="B47">
        <v>40</v>
      </c>
      <c r="C47">
        <f t="shared" si="5"/>
        <v>17.47707772385204</v>
      </c>
      <c r="D47" s="19">
        <f t="shared" si="6"/>
        <v>89.04349178812343</v>
      </c>
      <c r="E47" s="35">
        <f t="shared" si="7"/>
        <v>0.018484922857318797</v>
      </c>
      <c r="F47" t="e">
        <f t="shared" si="8"/>
        <v>#NUM!</v>
      </c>
      <c r="H47">
        <v>19.5</v>
      </c>
      <c r="I47">
        <f t="shared" si="0"/>
        <v>57.92308207860917</v>
      </c>
      <c r="J47" s="19">
        <f t="shared" si="1"/>
        <v>2.970414465569701</v>
      </c>
      <c r="K47" s="35">
        <f t="shared" si="2"/>
        <v>19.525624189766635</v>
      </c>
      <c r="N47">
        <v>34</v>
      </c>
      <c r="O47">
        <f t="shared" si="3"/>
        <v>0.9160797830996161</v>
      </c>
      <c r="P47">
        <f t="shared" si="4"/>
        <v>3.5263605246161616</v>
      </c>
    </row>
    <row r="48" spans="2:16" ht="12.75">
      <c r="B48">
        <v>41</v>
      </c>
      <c r="C48">
        <f t="shared" si="5"/>
        <v>17.47707772385204</v>
      </c>
      <c r="D48" s="19">
        <f t="shared" si="6"/>
        <v>89.04349178812343</v>
      </c>
      <c r="E48" s="35">
        <f t="shared" si="7"/>
        <v>0.018484922857318797</v>
      </c>
      <c r="F48" t="e">
        <f t="shared" si="8"/>
        <v>#NUM!</v>
      </c>
      <c r="H48">
        <v>20</v>
      </c>
      <c r="I48">
        <f t="shared" si="0"/>
        <v>59.914645471079815</v>
      </c>
      <c r="J48" s="19">
        <f t="shared" si="1"/>
        <v>2.995732273553991</v>
      </c>
      <c r="K48" s="35">
        <f t="shared" si="2"/>
        <v>20.024984394500787</v>
      </c>
      <c r="N48">
        <v>36</v>
      </c>
      <c r="O48">
        <f t="shared" si="3"/>
        <v>1.0827625302982193</v>
      </c>
      <c r="P48">
        <f t="shared" si="4"/>
        <v>3.58351893845611</v>
      </c>
    </row>
    <row r="49" spans="2:16" ht="12.75">
      <c r="B49">
        <v>42</v>
      </c>
      <c r="C49">
        <f t="shared" si="5"/>
        <v>17.47707772385204</v>
      </c>
      <c r="D49" s="19">
        <f t="shared" si="6"/>
        <v>89.04349178812343</v>
      </c>
      <c r="E49" s="35">
        <f t="shared" si="7"/>
        <v>0.018484922857318797</v>
      </c>
      <c r="F49" t="e">
        <f t="shared" si="8"/>
        <v>#NUM!</v>
      </c>
      <c r="H49">
        <v>20.5</v>
      </c>
      <c r="I49">
        <f t="shared" si="0"/>
        <v>61.91871016595943</v>
      </c>
      <c r="J49" s="19">
        <f t="shared" si="1"/>
        <v>3.0204248861443626</v>
      </c>
      <c r="K49" s="35">
        <f t="shared" si="2"/>
        <v>20.524375751773793</v>
      </c>
      <c r="N49">
        <v>38</v>
      </c>
      <c r="O49">
        <f t="shared" si="3"/>
        <v>1.2449979983983983</v>
      </c>
      <c r="P49">
        <f t="shared" si="4"/>
        <v>3.6375861597263857</v>
      </c>
    </row>
    <row r="50" spans="2:16" ht="12.75">
      <c r="B50">
        <v>43</v>
      </c>
      <c r="C50">
        <f t="shared" si="5"/>
        <v>17.47707772385204</v>
      </c>
      <c r="D50" s="19">
        <f t="shared" si="6"/>
        <v>89.04349178812343</v>
      </c>
      <c r="E50" s="35">
        <f t="shared" si="7"/>
        <v>0.018484922857318797</v>
      </c>
      <c r="F50" t="e">
        <f t="shared" si="8"/>
        <v>#NUM!</v>
      </c>
      <c r="H50">
        <v>21</v>
      </c>
      <c r="I50">
        <f t="shared" si="0"/>
        <v>63.93497119219188</v>
      </c>
      <c r="J50" s="19">
        <f t="shared" si="1"/>
        <v>3.044522437723423</v>
      </c>
      <c r="K50" s="35">
        <f t="shared" si="2"/>
        <v>21.02379604162864</v>
      </c>
      <c r="N50">
        <v>40</v>
      </c>
      <c r="O50">
        <f t="shared" si="3"/>
        <v>1.4031242374328485</v>
      </c>
      <c r="P50">
        <f t="shared" si="4"/>
        <v>3.6888794541139363</v>
      </c>
    </row>
    <row r="51" spans="2:16" ht="12.75">
      <c r="B51">
        <v>44</v>
      </c>
      <c r="C51">
        <f t="shared" si="5"/>
        <v>17.47707772385204</v>
      </c>
      <c r="D51" s="19">
        <f t="shared" si="6"/>
        <v>89.04349178812343</v>
      </c>
      <c r="E51" s="35">
        <f t="shared" si="7"/>
        <v>0.018484922857318797</v>
      </c>
      <c r="F51" t="e">
        <f t="shared" si="8"/>
        <v>#NUM!</v>
      </c>
      <c r="H51">
        <v>21.5</v>
      </c>
      <c r="I51">
        <f t="shared" si="0"/>
        <v>65.96313810537276</v>
      </c>
      <c r="J51" s="19">
        <f t="shared" si="1"/>
        <v>3.068052935133617</v>
      </c>
      <c r="K51" s="35">
        <f t="shared" si="2"/>
        <v>21.523243250030884</v>
      </c>
      <c r="N51">
        <v>42</v>
      </c>
      <c r="O51">
        <f t="shared" si="3"/>
        <v>1.5574385243020004</v>
      </c>
      <c r="P51">
        <f t="shared" si="4"/>
        <v>3.7376696182833684</v>
      </c>
    </row>
    <row r="52" spans="2:16" ht="12.75">
      <c r="B52">
        <v>45</v>
      </c>
      <c r="C52">
        <f t="shared" si="5"/>
        <v>17.47707772385204</v>
      </c>
      <c r="D52" s="19">
        <f t="shared" si="6"/>
        <v>89.04349178812343</v>
      </c>
      <c r="E52" s="35">
        <f t="shared" si="7"/>
        <v>0.018484922857318797</v>
      </c>
      <c r="F52" t="e">
        <f t="shared" si="8"/>
        <v>#NUM!</v>
      </c>
      <c r="H52">
        <v>22</v>
      </c>
      <c r="I52">
        <f t="shared" si="0"/>
        <v>68.00293397388296</v>
      </c>
      <c r="J52" s="19">
        <f t="shared" si="1"/>
        <v>3.091042453358316</v>
      </c>
      <c r="K52" s="35">
        <f t="shared" si="2"/>
        <v>22.02271554554524</v>
      </c>
      <c r="N52">
        <v>44</v>
      </c>
      <c r="O52">
        <f t="shared" si="3"/>
        <v>1.7082039324993694</v>
      </c>
      <c r="P52">
        <f t="shared" si="4"/>
        <v>3.784189633918261</v>
      </c>
    </row>
    <row r="53" spans="2:16" ht="12.75">
      <c r="B53">
        <v>46</v>
      </c>
      <c r="C53">
        <f t="shared" si="5"/>
        <v>17.47707772385204</v>
      </c>
      <c r="D53" s="19">
        <f t="shared" si="6"/>
        <v>89.04349178812343</v>
      </c>
      <c r="E53" s="35">
        <f t="shared" si="7"/>
        <v>0.018484922857318797</v>
      </c>
      <c r="F53" t="e">
        <f t="shared" si="8"/>
        <v>#NUM!</v>
      </c>
      <c r="H53">
        <v>22.5</v>
      </c>
      <c r="I53">
        <f t="shared" si="0"/>
        <v>70.05409445723342</v>
      </c>
      <c r="J53" s="19">
        <f t="shared" si="1"/>
        <v>3.1135153092103742</v>
      </c>
      <c r="K53" s="35">
        <f t="shared" si="2"/>
        <v>22.522211259110417</v>
      </c>
      <c r="N53">
        <v>46</v>
      </c>
      <c r="O53">
        <f t="shared" si="3"/>
        <v>1.855654600401044</v>
      </c>
      <c r="P53">
        <f t="shared" si="4"/>
        <v>3.828641396489095</v>
      </c>
    </row>
    <row r="54" spans="2:16" ht="12.75">
      <c r="B54">
        <v>47</v>
      </c>
      <c r="C54">
        <f t="shared" si="5"/>
        <v>17.47707772385204</v>
      </c>
      <c r="D54" s="19">
        <f t="shared" si="6"/>
        <v>89.04349178812343</v>
      </c>
      <c r="E54" s="35">
        <f t="shared" si="7"/>
        <v>0.018484922857318797</v>
      </c>
      <c r="F54" t="e">
        <f t="shared" si="8"/>
        <v>#NUM!</v>
      </c>
      <c r="H54">
        <v>23</v>
      </c>
      <c r="I54">
        <f t="shared" si="0"/>
        <v>72.11636696637044</v>
      </c>
      <c r="J54" s="19">
        <f t="shared" si="1"/>
        <v>3.1354942159291497</v>
      </c>
      <c r="K54" s="35">
        <f t="shared" si="2"/>
        <v>23.021728866442675</v>
      </c>
      <c r="N54">
        <v>48</v>
      </c>
      <c r="O54">
        <f t="shared" si="3"/>
        <v>2</v>
      </c>
      <c r="P54">
        <f t="shared" si="4"/>
        <v>3.871201010907891</v>
      </c>
    </row>
    <row r="55" spans="2:16" ht="12.75">
      <c r="B55">
        <v>48</v>
      </c>
      <c r="C55">
        <f t="shared" si="5"/>
        <v>17.47707772385204</v>
      </c>
      <c r="D55" s="19">
        <f t="shared" si="6"/>
        <v>89.04349178812343</v>
      </c>
      <c r="E55" s="35">
        <f t="shared" si="7"/>
        <v>0.018484922857318797</v>
      </c>
      <c r="F55" t="e">
        <f t="shared" si="8"/>
        <v>#NUM!</v>
      </c>
      <c r="H55">
        <v>23.5</v>
      </c>
      <c r="I55">
        <f t="shared" si="0"/>
        <v>74.18950989702766</v>
      </c>
      <c r="J55" s="19">
        <f t="shared" si="1"/>
        <v>3.1570004211501135</v>
      </c>
      <c r="K55" s="35">
        <f t="shared" si="2"/>
        <v>23.521266972678152</v>
      </c>
      <c r="N55">
        <v>50</v>
      </c>
      <c r="O55">
        <f t="shared" si="3"/>
        <v>2.1414284285428504</v>
      </c>
      <c r="P55">
        <f t="shared" si="4"/>
        <v>3.912023005428146</v>
      </c>
    </row>
    <row r="56" spans="2:16" ht="12.75">
      <c r="B56">
        <v>49</v>
      </c>
      <c r="C56">
        <f t="shared" si="5"/>
        <v>17.47707772385204</v>
      </c>
      <c r="D56" s="19">
        <f t="shared" si="6"/>
        <v>89.04349178812343</v>
      </c>
      <c r="E56" s="35">
        <f t="shared" si="7"/>
        <v>0.018484922857318797</v>
      </c>
      <c r="F56" t="e">
        <f t="shared" si="8"/>
        <v>#NUM!</v>
      </c>
      <c r="H56">
        <v>24</v>
      </c>
      <c r="I56">
        <f t="shared" si="0"/>
        <v>76.2732919283507</v>
      </c>
      <c r="J56" s="19">
        <f t="shared" si="1"/>
        <v>3.1780538303479458</v>
      </c>
      <c r="K56" s="35">
        <f t="shared" si="2"/>
        <v>24.020824298928627</v>
      </c>
      <c r="N56">
        <v>52</v>
      </c>
      <c r="O56">
        <f t="shared" si="3"/>
        <v>2.280109889280518</v>
      </c>
      <c r="P56">
        <f t="shared" si="4"/>
        <v>3.9512437185814275</v>
      </c>
    </row>
    <row r="57" spans="2:16" ht="12.75">
      <c r="B57">
        <v>50</v>
      </c>
      <c r="C57">
        <f t="shared" si="5"/>
        <v>17.47707772385204</v>
      </c>
      <c r="D57" s="19">
        <f t="shared" si="6"/>
        <v>89.04349178812343</v>
      </c>
      <c r="E57" s="35">
        <f t="shared" si="7"/>
        <v>0.018484922857318797</v>
      </c>
      <c r="F57" t="e">
        <f t="shared" si="8"/>
        <v>#NUM!</v>
      </c>
      <c r="H57">
        <v>24.5</v>
      </c>
      <c r="I57">
        <f t="shared" si="0"/>
        <v>78.36749137999169</v>
      </c>
      <c r="J57" s="19">
        <f t="shared" si="1"/>
        <v>3.1986731175506815</v>
      </c>
      <c r="K57" s="35">
        <f t="shared" si="2"/>
        <v>24.520399670478458</v>
      </c>
      <c r="N57">
        <v>54</v>
      </c>
      <c r="O57">
        <f t="shared" si="3"/>
        <v>2.416198487095663</v>
      </c>
      <c r="P57">
        <f t="shared" si="4"/>
        <v>3.9889840465642745</v>
      </c>
    </row>
    <row r="58" spans="2:16" ht="12.75">
      <c r="B58">
        <v>51</v>
      </c>
      <c r="C58">
        <f t="shared" si="5"/>
        <v>17.47707772385204</v>
      </c>
      <c r="D58" s="19">
        <f t="shared" si="6"/>
        <v>89.04349178812343</v>
      </c>
      <c r="E58" s="35">
        <f t="shared" si="7"/>
        <v>0.018484922857318797</v>
      </c>
      <c r="F58" t="e">
        <f t="shared" si="8"/>
        <v>#NUM!</v>
      </c>
      <c r="H58">
        <v>25</v>
      </c>
      <c r="I58">
        <f t="shared" si="0"/>
        <v>80.47189562170502</v>
      </c>
      <c r="J58" s="19">
        <f t="shared" si="1"/>
        <v>3.2188758248682006</v>
      </c>
      <c r="K58" s="35">
        <f t="shared" si="2"/>
        <v>25.019992006393608</v>
      </c>
      <c r="N58">
        <v>56</v>
      </c>
      <c r="O58">
        <f t="shared" si="3"/>
        <v>2.54983443527075</v>
      </c>
      <c r="P58">
        <f t="shared" si="4"/>
        <v>4.02535169073515</v>
      </c>
    </row>
    <row r="59" spans="3:16" ht="12.75">
      <c r="C59">
        <f t="shared" si="5"/>
        <v>17.47707772385204</v>
      </c>
      <c r="D59" s="19">
        <f t="shared" si="6"/>
        <v>89.04349178812343</v>
      </c>
      <c r="E59" s="35">
        <f t="shared" si="7"/>
        <v>0.018484922857318797</v>
      </c>
      <c r="H59">
        <v>25.5</v>
      </c>
      <c r="I59">
        <f t="shared" si="0"/>
        <v>82.58630053019169</v>
      </c>
      <c r="J59" s="19">
        <f t="shared" si="1"/>
        <v>3.2386784521643803</v>
      </c>
      <c r="K59" s="35">
        <f t="shared" si="2"/>
        <v>25.51960031034969</v>
      </c>
      <c r="N59">
        <v>58</v>
      </c>
      <c r="O59">
        <f t="shared" si="3"/>
        <v>2.681145747868608</v>
      </c>
      <c r="P59">
        <f t="shared" si="4"/>
        <v>4.060443010546419</v>
      </c>
    </row>
    <row r="60" spans="3:16" ht="12.75">
      <c r="C60">
        <f t="shared" si="5"/>
        <v>17.47707772385204</v>
      </c>
      <c r="D60" s="19">
        <f t="shared" si="6"/>
        <v>89.04349178812343</v>
      </c>
      <c r="E60" s="35">
        <f t="shared" si="7"/>
        <v>0.018484922857318797</v>
      </c>
      <c r="H60">
        <v>26</v>
      </c>
      <c r="I60">
        <f t="shared" si="0"/>
        <v>84.71050998855854</v>
      </c>
      <c r="J60" s="19">
        <f t="shared" si="1"/>
        <v>3.258096538021482</v>
      </c>
      <c r="K60" s="35">
        <f t="shared" si="2"/>
        <v>26.019223662515376</v>
      </c>
      <c r="N60">
        <v>60</v>
      </c>
      <c r="O60">
        <f t="shared" si="3"/>
        <v>2.810249675906654</v>
      </c>
      <c r="P60">
        <f t="shared" si="4"/>
        <v>4.0943445622221</v>
      </c>
    </row>
    <row r="61" spans="3:16" ht="12.75">
      <c r="C61">
        <f t="shared" si="5"/>
        <v>17.47707772385204</v>
      </c>
      <c r="D61" s="19">
        <f t="shared" si="6"/>
        <v>89.04349178812343</v>
      </c>
      <c r="E61" s="35">
        <f t="shared" si="7"/>
        <v>0.018484922857318797</v>
      </c>
      <c r="H61">
        <v>26.5</v>
      </c>
      <c r="I61">
        <f t="shared" si="0"/>
        <v>86.84433542429268</v>
      </c>
      <c r="J61" s="19">
        <f t="shared" si="1"/>
        <v>3.2771447329921766</v>
      </c>
      <c r="K61" s="35">
        <f t="shared" si="2"/>
        <v>26.51886121235224</v>
      </c>
      <c r="N61">
        <v>62</v>
      </c>
      <c r="O61">
        <f t="shared" si="3"/>
        <v>2.937253933193772</v>
      </c>
      <c r="P61">
        <f t="shared" si="4"/>
        <v>4.127134385045092</v>
      </c>
    </row>
    <row r="62" spans="3:16" ht="12.75">
      <c r="C62">
        <f t="shared" si="5"/>
        <v>17.47707772385204</v>
      </c>
      <c r="D62" s="19">
        <f t="shared" si="6"/>
        <v>89.04349178812343</v>
      </c>
      <c r="E62" s="35">
        <f t="shared" si="7"/>
        <v>0.018484922857318797</v>
      </c>
      <c r="H62">
        <v>27</v>
      </c>
      <c r="I62">
        <f t="shared" si="0"/>
        <v>88.9875953821169</v>
      </c>
      <c r="J62" s="19">
        <f t="shared" si="1"/>
        <v>3.295836866004329</v>
      </c>
      <c r="K62" s="35">
        <f t="shared" si="2"/>
        <v>27.018512172212592</v>
      </c>
      <c r="N62">
        <v>64</v>
      </c>
      <c r="O62">
        <f t="shared" si="3"/>
        <v>3.062257748298549</v>
      </c>
      <c r="P62">
        <f t="shared" si="4"/>
        <v>4.1588830833596715</v>
      </c>
    </row>
    <row r="63" spans="3:16" ht="12.75">
      <c r="C63">
        <f t="shared" si="5"/>
        <v>17.47707772385204</v>
      </c>
      <c r="D63" s="19">
        <f t="shared" si="6"/>
        <v>89.04349178812343</v>
      </c>
      <c r="E63" s="35">
        <f t="shared" si="7"/>
        <v>0.018484922857318797</v>
      </c>
      <c r="H63">
        <v>27.5</v>
      </c>
      <c r="I63">
        <f t="shared" si="0"/>
        <v>91.14011512849446</v>
      </c>
      <c r="J63" s="19">
        <f t="shared" si="1"/>
        <v>3.3141860046725258</v>
      </c>
      <c r="K63" s="35">
        <f t="shared" si="2"/>
        <v>27.518175811634027</v>
      </c>
      <c r="N63">
        <v>66</v>
      </c>
      <c r="O63">
        <f t="shared" si="3"/>
        <v>3.1853527718724504</v>
      </c>
      <c r="P63">
        <f t="shared" si="4"/>
        <v>4.189654742026425</v>
      </c>
    </row>
    <row r="64" spans="3:16" ht="12.75">
      <c r="C64">
        <f t="shared" si="5"/>
        <v>17.47707772385204</v>
      </c>
      <c r="D64" s="19">
        <f t="shared" si="6"/>
        <v>89.04349178812343</v>
      </c>
      <c r="E64" s="35">
        <f t="shared" si="7"/>
        <v>0.018484922857318797</v>
      </c>
      <c r="H64">
        <v>28</v>
      </c>
      <c r="I64">
        <f t="shared" si="0"/>
        <v>93.30172628490571</v>
      </c>
      <c r="J64" s="19">
        <f t="shared" si="1"/>
        <v>3.332204510175204</v>
      </c>
      <c r="K64" s="35">
        <f t="shared" si="2"/>
        <v>28.0178514522438</v>
      </c>
      <c r="N64">
        <v>68</v>
      </c>
      <c r="O64">
        <f t="shared" si="3"/>
        <v>3.306623862918075</v>
      </c>
      <c r="P64">
        <f t="shared" si="4"/>
        <v>4.219507705176107</v>
      </c>
    </row>
    <row r="65" spans="3:16" ht="12.75">
      <c r="C65">
        <f t="shared" si="5"/>
        <v>17.47707772385204</v>
      </c>
      <c r="D65" s="19">
        <f t="shared" si="6"/>
        <v>89.04349178812343</v>
      </c>
      <c r="E65" s="35">
        <f t="shared" si="7"/>
        <v>0.018484922857318797</v>
      </c>
      <c r="H65">
        <v>28.5</v>
      </c>
      <c r="I65">
        <f t="shared" si="0"/>
        <v>95.47226648732624</v>
      </c>
      <c r="J65" s="19">
        <f t="shared" si="1"/>
        <v>3.349904087274605</v>
      </c>
      <c r="K65" s="35">
        <f t="shared" si="2"/>
        <v>28.5175384631984</v>
      </c>
      <c r="N65">
        <v>70</v>
      </c>
      <c r="O65">
        <f t="shared" si="3"/>
        <v>3.426149773176359</v>
      </c>
      <c r="P65">
        <f t="shared" si="4"/>
        <v>4.248495242049359</v>
      </c>
    </row>
    <row r="66" spans="3:16" ht="12.75">
      <c r="C66">
        <f t="shared" si="5"/>
        <v>17.47707772385204</v>
      </c>
      <c r="D66" s="19">
        <f t="shared" si="6"/>
        <v>89.04349178812343</v>
      </c>
      <c r="E66" s="35">
        <f t="shared" si="7"/>
        <v>0.018484922857318797</v>
      </c>
      <c r="H66">
        <v>29</v>
      </c>
      <c r="I66">
        <f t="shared" si="0"/>
        <v>97.65157906960775</v>
      </c>
      <c r="J66" s="19">
        <f t="shared" si="1"/>
        <v>3.367295829986474</v>
      </c>
      <c r="K66" s="35">
        <f t="shared" si="2"/>
        <v>29.017236257093817</v>
      </c>
      <c r="N66">
        <v>72</v>
      </c>
      <c r="O66">
        <f t="shared" si="3"/>
        <v>3.5440037453175304</v>
      </c>
      <c r="P66">
        <f t="shared" si="4"/>
        <v>4.276666119016055</v>
      </c>
    </row>
    <row r="67" spans="3:16" ht="12.75">
      <c r="C67">
        <f t="shared" si="5"/>
        <v>17.47707772385204</v>
      </c>
      <c r="D67" s="19">
        <f t="shared" si="6"/>
        <v>89.04349178812343</v>
      </c>
      <c r="E67" s="35">
        <f t="shared" si="7"/>
        <v>0.018484922857318797</v>
      </c>
      <c r="H67">
        <v>29.5</v>
      </c>
      <c r="I67">
        <f t="shared" si="0"/>
        <v>99.83951276870035</v>
      </c>
      <c r="J67" s="19">
        <f t="shared" si="1"/>
        <v>3.3843902633457743</v>
      </c>
      <c r="K67" s="35">
        <f t="shared" si="2"/>
        <v>29.516944286290883</v>
      </c>
      <c r="N67">
        <v>74</v>
      </c>
      <c r="O67">
        <f t="shared" si="3"/>
        <v>3.6602540378443873</v>
      </c>
      <c r="P67">
        <f t="shared" si="4"/>
        <v>4.30406509320417</v>
      </c>
    </row>
    <row r="68" spans="3:16" ht="12.75">
      <c r="C68">
        <f t="shared" si="5"/>
        <v>17.47707772385204</v>
      </c>
      <c r="D68" s="20">
        <f t="shared" si="6"/>
        <v>89.04349178812343</v>
      </c>
      <c r="E68" s="36">
        <f t="shared" si="7"/>
        <v>0.018484922857318797</v>
      </c>
      <c r="H68">
        <v>30</v>
      </c>
      <c r="I68">
        <f t="shared" si="0"/>
        <v>102.03592144986466</v>
      </c>
      <c r="J68" s="19">
        <f t="shared" si="1"/>
        <v>3.4011973816621555</v>
      </c>
      <c r="K68" s="35">
        <f t="shared" si="2"/>
        <v>30.01666203960727</v>
      </c>
      <c r="N68">
        <v>76</v>
      </c>
      <c r="O68">
        <f t="shared" si="3"/>
        <v>3.7749643873921226</v>
      </c>
      <c r="P68">
        <f t="shared" si="4"/>
        <v>4.330733340286331</v>
      </c>
    </row>
    <row r="69" spans="8:16" ht="12.75">
      <c r="H69">
        <v>30.5</v>
      </c>
      <c r="I69">
        <f t="shared" si="0"/>
        <v>104.24066385020767</v>
      </c>
      <c r="J69" s="19">
        <f t="shared" si="1"/>
        <v>3.417726683613366</v>
      </c>
      <c r="K69" s="35">
        <f t="shared" si="2"/>
        <v>30.516389039334257</v>
      </c>
      <c r="N69">
        <v>78</v>
      </c>
      <c r="O69">
        <f t="shared" si="3"/>
        <v>3.8881944173155887</v>
      </c>
      <c r="P69">
        <f t="shared" si="4"/>
        <v>4.356708826689592</v>
      </c>
    </row>
    <row r="70" spans="8:16" ht="12.75">
      <c r="H70">
        <v>31</v>
      </c>
      <c r="I70">
        <f t="shared" si="0"/>
        <v>106.45360333903953</v>
      </c>
      <c r="J70" s="19">
        <f t="shared" si="1"/>
        <v>3.4339872044851463</v>
      </c>
      <c r="K70" s="35">
        <f t="shared" si="2"/>
        <v>31.016124838541646</v>
      </c>
      <c r="N70">
        <v>80</v>
      </c>
      <c r="O70">
        <f t="shared" si="3"/>
        <v>4</v>
      </c>
      <c r="P70">
        <f t="shared" si="4"/>
        <v>4.382026634673881</v>
      </c>
    </row>
    <row r="71" spans="8:16" ht="12.75">
      <c r="H71">
        <v>31.5</v>
      </c>
      <c r="I71">
        <f t="shared" si="0"/>
        <v>108.674607693695</v>
      </c>
      <c r="J71" s="19">
        <f t="shared" si="1"/>
        <v>3.449987545831587</v>
      </c>
      <c r="K71" s="35">
        <f t="shared" si="2"/>
        <v>31.51586901863885</v>
      </c>
      <c r="N71">
        <v>82</v>
      </c>
      <c r="O71">
        <f t="shared" si="3"/>
        <v>4.110433579144299</v>
      </c>
      <c r="P71">
        <f t="shared" si="4"/>
        <v>4.406719247264253</v>
      </c>
    </row>
    <row r="72" spans="4:16" ht="12.75">
      <c r="D72" t="s">
        <v>34</v>
      </c>
      <c r="H72">
        <v>32</v>
      </c>
      <c r="I72">
        <f t="shared" si="0"/>
        <v>110.90354888959125</v>
      </c>
      <c r="J72" s="19">
        <f t="shared" si="1"/>
        <v>3.4657359027997265</v>
      </c>
      <c r="K72" s="35">
        <f t="shared" si="2"/>
        <v>32.01562118716424</v>
      </c>
      <c r="N72">
        <v>84</v>
      </c>
      <c r="O72">
        <f t="shared" si="3"/>
        <v>4.219544457292887</v>
      </c>
      <c r="P72">
        <f t="shared" si="4"/>
        <v>4.430816798843313</v>
      </c>
    </row>
    <row r="73" spans="3:16" ht="12.75">
      <c r="C73" t="s">
        <v>35</v>
      </c>
      <c r="D73">
        <f>LN(D67)</f>
        <v>4.489124922147639</v>
      </c>
      <c r="E73">
        <f>LN(E67)</f>
        <v>-3.9907998598606325</v>
      </c>
      <c r="H73">
        <v>32.5</v>
      </c>
      <c r="I73">
        <f aca="true" t="shared" si="9" ref="I73:I127">H73*LN(H73)</f>
        <v>113.14030290340999</v>
      </c>
      <c r="J73" s="19">
        <f aca="true" t="shared" si="10" ref="J73:J127">LN(H73)</f>
        <v>3.481240089335692</v>
      </c>
      <c r="K73" s="35">
        <f aca="true" t="shared" si="11" ref="K73:K127">SQRT(H73^2+1)</f>
        <v>32.515380975778214</v>
      </c>
      <c r="N73">
        <v>86</v>
      </c>
      <c r="O73">
        <f aca="true" t="shared" si="12" ref="O73:O127">SQRT(N73+1)-5</f>
        <v>4.327379053088816</v>
      </c>
      <c r="P73">
        <f aca="true" t="shared" si="13" ref="P73:P127">LN(N73)</f>
        <v>4.454347296253507</v>
      </c>
    </row>
    <row r="74" spans="3:16" ht="12.75">
      <c r="C74" t="s">
        <v>36</v>
      </c>
      <c r="D74">
        <f>SQRT(D68+1)-5</f>
        <v>4.489124922147639</v>
      </c>
      <c r="E74">
        <f>SQRT(E68+1)-5</f>
        <v>-3.9907998598606325</v>
      </c>
      <c r="H74">
        <v>33</v>
      </c>
      <c r="I74">
        <f t="shared" si="9"/>
        <v>115.38474952839385</v>
      </c>
      <c r="J74" s="19">
        <f t="shared" si="10"/>
        <v>3.4965075614664802</v>
      </c>
      <c r="K74" s="35">
        <f t="shared" si="11"/>
        <v>33.015148038438355</v>
      </c>
      <c r="N74">
        <v>88</v>
      </c>
      <c r="O74">
        <f t="shared" si="12"/>
        <v>4.433981132056603</v>
      </c>
      <c r="P74">
        <f t="shared" si="13"/>
        <v>4.477336814478207</v>
      </c>
    </row>
    <row r="75" spans="4:16" ht="12.75">
      <c r="D75">
        <f>D73-D74</f>
        <v>0</v>
      </c>
      <c r="E75">
        <f>E73-E74</f>
        <v>0</v>
      </c>
      <c r="H75">
        <v>33.5</v>
      </c>
      <c r="I75">
        <f t="shared" si="9"/>
        <v>117.63677220083919</v>
      </c>
      <c r="J75" s="19">
        <f t="shared" si="10"/>
        <v>3.5115454388310208</v>
      </c>
      <c r="K75" s="35">
        <f t="shared" si="11"/>
        <v>33.514922049737784</v>
      </c>
      <c r="N75">
        <v>90</v>
      </c>
      <c r="O75">
        <f t="shared" si="12"/>
        <v>4.539392014169456</v>
      </c>
      <c r="P75">
        <f t="shared" si="13"/>
        <v>4.499809670330265</v>
      </c>
    </row>
    <row r="76" spans="8:16" ht="12.75">
      <c r="H76">
        <v>34</v>
      </c>
      <c r="I76">
        <f t="shared" si="9"/>
        <v>119.89625783694949</v>
      </c>
      <c r="J76" s="19">
        <f t="shared" si="10"/>
        <v>3.5263605246161616</v>
      </c>
      <c r="K76" s="35">
        <f t="shared" si="11"/>
        <v>34.0147027033899</v>
      </c>
      <c r="N76">
        <v>92</v>
      </c>
      <c r="O76">
        <f t="shared" si="12"/>
        <v>4.643650760992955</v>
      </c>
      <c r="P76">
        <f t="shared" si="13"/>
        <v>4.5217885770490405</v>
      </c>
    </row>
    <row r="77" spans="8:16" ht="12.75">
      <c r="H77">
        <v>34.5</v>
      </c>
      <c r="I77">
        <f t="shared" si="9"/>
        <v>122.16309667928735</v>
      </c>
      <c r="J77" s="19">
        <f t="shared" si="10"/>
        <v>3.5409593240373143</v>
      </c>
      <c r="K77" s="35">
        <f t="shared" si="11"/>
        <v>34.514489710844636</v>
      </c>
      <c r="N77">
        <v>94</v>
      </c>
      <c r="O77">
        <f t="shared" si="12"/>
        <v>4.746794344808963</v>
      </c>
      <c r="P77">
        <f t="shared" si="13"/>
        <v>4.543294782270004</v>
      </c>
    </row>
    <row r="78" spans="8:16" ht="12.75">
      <c r="H78">
        <v>35</v>
      </c>
      <c r="I78">
        <f t="shared" si="9"/>
        <v>124.43718215212947</v>
      </c>
      <c r="J78" s="19">
        <f t="shared" si="10"/>
        <v>3.5553480614894135</v>
      </c>
      <c r="K78" s="35">
        <f t="shared" si="11"/>
        <v>35.014282800023196</v>
      </c>
      <c r="N78">
        <v>96</v>
      </c>
      <c r="O78">
        <f t="shared" si="12"/>
        <v>4.848857801796104</v>
      </c>
      <c r="P78">
        <f t="shared" si="13"/>
        <v>4.564348191467836</v>
      </c>
    </row>
    <row r="79" spans="8:16" ht="12.75">
      <c r="H79">
        <v>35.5</v>
      </c>
      <c r="I79">
        <f t="shared" si="9"/>
        <v>126.71841072508863</v>
      </c>
      <c r="J79" s="19">
        <f t="shared" si="10"/>
        <v>3.56953269648137</v>
      </c>
      <c r="K79" s="35">
        <f t="shared" si="11"/>
        <v>35.51408171415952</v>
      </c>
      <c r="N79">
        <v>98</v>
      </c>
      <c r="O79">
        <f t="shared" si="12"/>
        <v>4.949874371066199</v>
      </c>
      <c r="P79">
        <f t="shared" si="13"/>
        <v>4.584967478670572</v>
      </c>
    </row>
    <row r="80" spans="8:16" ht="12.75">
      <c r="H80">
        <v>36</v>
      </c>
      <c r="I80">
        <f t="shared" si="9"/>
        <v>129.00668178441995</v>
      </c>
      <c r="J80" s="19">
        <f t="shared" si="10"/>
        <v>3.58351893845611</v>
      </c>
      <c r="K80" s="35">
        <f t="shared" si="11"/>
        <v>36.013886210738214</v>
      </c>
      <c r="N80">
        <v>100</v>
      </c>
      <c r="O80">
        <f t="shared" si="12"/>
        <v>5.04987562112089</v>
      </c>
      <c r="P80">
        <f t="shared" si="13"/>
        <v>4.605170185988092</v>
      </c>
    </row>
    <row r="81" spans="8:16" ht="12.75">
      <c r="H81">
        <v>36.5</v>
      </c>
      <c r="I81">
        <f t="shared" si="9"/>
        <v>131.30189751147827</v>
      </c>
      <c r="J81" s="19">
        <f t="shared" si="10"/>
        <v>3.597312260588446</v>
      </c>
      <c r="K81" s="35">
        <f t="shared" si="11"/>
        <v>36.513696060519536</v>
      </c>
      <c r="N81">
        <v>102</v>
      </c>
      <c r="O81">
        <f t="shared" si="12"/>
        <v>5.148891565092219</v>
      </c>
      <c r="P81">
        <f t="shared" si="13"/>
        <v>4.624972813284271</v>
      </c>
    </row>
    <row r="82" spans="8:16" ht="12.75">
      <c r="H82">
        <v>37</v>
      </c>
      <c r="I82">
        <f t="shared" si="9"/>
        <v>133.6039627678363</v>
      </c>
      <c r="J82" s="19">
        <f t="shared" si="10"/>
        <v>3.6109179126442243</v>
      </c>
      <c r="K82" s="35">
        <f t="shared" si="11"/>
        <v>37.013511046643494</v>
      </c>
      <c r="N82">
        <v>104</v>
      </c>
      <c r="O82">
        <f t="shared" si="12"/>
        <v>5.246950765959598</v>
      </c>
      <c r="P82">
        <f t="shared" si="13"/>
        <v>4.6443908991413725</v>
      </c>
    </row>
    <row r="83" spans="8:16" ht="12.75">
      <c r="H83">
        <v>37.5</v>
      </c>
      <c r="I83">
        <f t="shared" si="9"/>
        <v>135.9127849866137</v>
      </c>
      <c r="J83" s="19">
        <f t="shared" si="10"/>
        <v>3.624340932976365</v>
      </c>
      <c r="K83" s="35">
        <f t="shared" si="11"/>
        <v>37.51333096380539</v>
      </c>
      <c r="N83">
        <v>106</v>
      </c>
      <c r="O83">
        <f t="shared" si="12"/>
        <v>5.344080432788601</v>
      </c>
      <c r="P83">
        <f t="shared" si="13"/>
        <v>4.663439094112067</v>
      </c>
    </row>
    <row r="84" spans="8:16" ht="12.75">
      <c r="H84">
        <v>38</v>
      </c>
      <c r="I84">
        <f t="shared" si="9"/>
        <v>138.22827406960266</v>
      </c>
      <c r="J84" s="19">
        <f t="shared" si="10"/>
        <v>3.6375861597263857</v>
      </c>
      <c r="K84" s="35">
        <f t="shared" si="11"/>
        <v>38.01315561749642</v>
      </c>
      <c r="N84">
        <v>108</v>
      </c>
      <c r="O84">
        <f t="shared" si="12"/>
        <v>5.440306508910551</v>
      </c>
      <c r="P84">
        <f t="shared" si="13"/>
        <v>4.68213122712422</v>
      </c>
    </row>
    <row r="85" spans="8:16" ht="12.75">
      <c r="H85">
        <v>38.5</v>
      </c>
      <c r="I85">
        <f t="shared" si="9"/>
        <v>140.55034228980895</v>
      </c>
      <c r="J85" s="19">
        <f t="shared" si="10"/>
        <v>3.6506582412937387</v>
      </c>
      <c r="K85" s="35">
        <f t="shared" si="11"/>
        <v>38.51298482330343</v>
      </c>
      <c r="N85">
        <v>110</v>
      </c>
      <c r="O85">
        <f t="shared" si="12"/>
        <v>5.535653752852738</v>
      </c>
      <c r="P85">
        <f t="shared" si="13"/>
        <v>4.700480365792417</v>
      </c>
    </row>
    <row r="86" spans="8:16" ht="12.75">
      <c r="H86">
        <v>39</v>
      </c>
      <c r="I86">
        <f t="shared" si="9"/>
        <v>142.8789041990562</v>
      </c>
      <c r="J86" s="19">
        <f t="shared" si="10"/>
        <v>3.6635616461296463</v>
      </c>
      <c r="K86" s="35">
        <f t="shared" si="11"/>
        <v>39.01281840626232</v>
      </c>
      <c r="N86">
        <v>112</v>
      </c>
      <c r="O86">
        <f t="shared" si="12"/>
        <v>5.63014581273465</v>
      </c>
      <c r="P86">
        <f t="shared" si="13"/>
        <v>4.718498871295094</v>
      </c>
    </row>
    <row r="87" spans="8:16" ht="12.75">
      <c r="H87">
        <v>39.5</v>
      </c>
      <c r="I87">
        <f t="shared" si="9"/>
        <v>145.2138765403295</v>
      </c>
      <c r="J87" s="19">
        <f t="shared" si="10"/>
        <v>3.676300671907076</v>
      </c>
      <c r="K87" s="35">
        <f t="shared" si="11"/>
        <v>39.51265620026069</v>
      </c>
      <c r="N87">
        <v>114</v>
      </c>
      <c r="O87">
        <f t="shared" si="12"/>
        <v>5.723805294763608</v>
      </c>
      <c r="P87">
        <f t="shared" si="13"/>
        <v>4.736198448394496</v>
      </c>
    </row>
    <row r="88" spans="8:16" ht="12.75">
      <c r="H88">
        <v>40</v>
      </c>
      <c r="I88">
        <f t="shared" si="9"/>
        <v>147.55517816455745</v>
      </c>
      <c r="J88" s="19">
        <f t="shared" si="10"/>
        <v>3.6888794541139363</v>
      </c>
      <c r="K88" s="35">
        <f t="shared" si="11"/>
        <v>40.01249804748511</v>
      </c>
      <c r="N88">
        <v>116</v>
      </c>
      <c r="O88">
        <f t="shared" si="12"/>
        <v>5.816653826391969</v>
      </c>
      <c r="P88">
        <f t="shared" si="13"/>
        <v>4.7535901911063645</v>
      </c>
    </row>
    <row r="89" spans="8:16" ht="12.75">
      <c r="H89">
        <v>40.5</v>
      </c>
      <c r="I89">
        <f t="shared" si="9"/>
        <v>149.90272995155598</v>
      </c>
      <c r="J89" s="19">
        <f t="shared" si="10"/>
        <v>3.7013019741124933</v>
      </c>
      <c r="K89" s="35">
        <f t="shared" si="11"/>
        <v>40.512343797909296</v>
      </c>
      <c r="N89">
        <v>118</v>
      </c>
      <c r="O89">
        <f t="shared" si="12"/>
        <v>5.908712114635714</v>
      </c>
      <c r="P89">
        <f t="shared" si="13"/>
        <v>4.770684624465665</v>
      </c>
    </row>
    <row r="90" spans="8:16" ht="12.75">
      <c r="H90">
        <v>41</v>
      </c>
      <c r="I90">
        <f t="shared" si="9"/>
        <v>152.25645473487663</v>
      </c>
      <c r="J90" s="19">
        <f t="shared" si="10"/>
        <v>3.713572066704308</v>
      </c>
      <c r="K90" s="35">
        <f t="shared" si="11"/>
        <v>41.012193308819754</v>
      </c>
      <c r="N90">
        <v>120</v>
      </c>
      <c r="O90">
        <f t="shared" si="12"/>
        <v>6</v>
      </c>
      <c r="P90">
        <f t="shared" si="13"/>
        <v>4.787491742782046</v>
      </c>
    </row>
    <row r="91" spans="8:16" ht="12.75">
      <c r="H91">
        <v>41.5</v>
      </c>
      <c r="I91">
        <f t="shared" si="9"/>
        <v>154.6162772303211</v>
      </c>
      <c r="J91" s="19">
        <f t="shared" si="10"/>
        <v>3.7256934272366524</v>
      </c>
      <c r="K91" s="35">
        <f t="shared" si="11"/>
        <v>41.512046444375635</v>
      </c>
      <c r="N91">
        <v>122</v>
      </c>
      <c r="O91">
        <f t="shared" si="12"/>
        <v>6.090536506409418</v>
      </c>
      <c r="P91">
        <f t="shared" si="13"/>
        <v>4.804021044733257</v>
      </c>
    </row>
    <row r="92" spans="8:16" ht="12.75">
      <c r="H92">
        <v>42</v>
      </c>
      <c r="I92">
        <f t="shared" si="9"/>
        <v>156.9821239679015</v>
      </c>
      <c r="J92" s="19">
        <f t="shared" si="10"/>
        <v>3.7376696182833684</v>
      </c>
      <c r="K92" s="35">
        <f t="shared" si="11"/>
        <v>42.01190307520001</v>
      </c>
      <c r="N92">
        <v>124</v>
      </c>
      <c r="O92">
        <f t="shared" si="12"/>
        <v>6.180339887498949</v>
      </c>
      <c r="P92">
        <f t="shared" si="13"/>
        <v>4.820281565605037</v>
      </c>
    </row>
    <row r="93" spans="8:16" ht="12.75">
      <c r="H93">
        <v>42.5</v>
      </c>
      <c r="I93">
        <f t="shared" si="9"/>
        <v>159.35392322704078</v>
      </c>
      <c r="J93" s="19">
        <f t="shared" si="10"/>
        <v>3.7495040759303713</v>
      </c>
      <c r="K93" s="35">
        <f t="shared" si="11"/>
        <v>42.51176307799995</v>
      </c>
      <c r="N93">
        <v>126</v>
      </c>
      <c r="O93">
        <f t="shared" si="12"/>
        <v>6.269427669584644</v>
      </c>
      <c r="P93">
        <f t="shared" si="13"/>
        <v>4.836281906951478</v>
      </c>
    </row>
    <row r="94" spans="8:16" ht="12.75">
      <c r="H94">
        <v>43</v>
      </c>
      <c r="I94">
        <f t="shared" si="9"/>
        <v>161.73160497482317</v>
      </c>
      <c r="J94" s="19">
        <f t="shared" si="10"/>
        <v>3.7612001156935624</v>
      </c>
      <c r="K94" s="35">
        <f t="shared" si="11"/>
        <v>43.01162633521314</v>
      </c>
      <c r="N94">
        <v>128</v>
      </c>
      <c r="O94">
        <f t="shared" si="12"/>
        <v>6.357816691600547</v>
      </c>
      <c r="P94">
        <f t="shared" si="13"/>
        <v>4.852030263919617</v>
      </c>
    </row>
    <row r="95" spans="8:16" ht="12.75">
      <c r="H95">
        <v>43.5</v>
      </c>
      <c r="I95">
        <f t="shared" si="9"/>
        <v>164.11510080711676</v>
      </c>
      <c r="J95" s="19">
        <f t="shared" si="10"/>
        <v>3.7727609380946383</v>
      </c>
      <c r="K95" s="35">
        <f t="shared" si="11"/>
        <v>43.51149273467873</v>
      </c>
      <c r="N95">
        <v>130</v>
      </c>
      <c r="O95">
        <f t="shared" si="12"/>
        <v>6.4455231422595975</v>
      </c>
      <c r="P95">
        <f t="shared" si="13"/>
        <v>4.867534450455582</v>
      </c>
    </row>
    <row r="96" spans="8:16" ht="12.75">
      <c r="H96">
        <v>44</v>
      </c>
      <c r="I96">
        <f t="shared" si="9"/>
        <v>166.50434389240348</v>
      </c>
      <c r="J96" s="19">
        <f t="shared" si="10"/>
        <v>3.784189633918261</v>
      </c>
      <c r="K96" s="35">
        <f t="shared" si="11"/>
        <v>44.01136216933077</v>
      </c>
      <c r="N96">
        <v>132</v>
      </c>
      <c r="O96">
        <f t="shared" si="12"/>
        <v>6.532562594670797</v>
      </c>
      <c r="P96">
        <f t="shared" si="13"/>
        <v>4.882801922586371</v>
      </c>
    </row>
    <row r="97" spans="8:16" ht="12.75">
      <c r="H97">
        <v>44.5</v>
      </c>
      <c r="I97">
        <f t="shared" si="9"/>
        <v>168.89926891816268</v>
      </c>
      <c r="J97" s="19">
        <f t="shared" si="10"/>
        <v>3.7954891891721947</v>
      </c>
      <c r="K97" s="35">
        <f t="shared" si="11"/>
        <v>44.51123453691214</v>
      </c>
      <c r="N97">
        <v>134</v>
      </c>
      <c r="O97">
        <f t="shared" si="12"/>
        <v>6.61895003862225</v>
      </c>
      <c r="P97">
        <f t="shared" si="13"/>
        <v>4.897839799950911</v>
      </c>
    </row>
    <row r="98" spans="8:16" ht="12.75">
      <c r="H98">
        <v>45</v>
      </c>
      <c r="I98">
        <f t="shared" si="9"/>
        <v>171.29981203966437</v>
      </c>
      <c r="J98" s="19">
        <f t="shared" si="10"/>
        <v>3.8066624897703196</v>
      </c>
      <c r="K98" s="35">
        <f t="shared" si="11"/>
        <v>45.0111097397076</v>
      </c>
      <c r="N98">
        <v>136</v>
      </c>
      <c r="O98">
        <f t="shared" si="12"/>
        <v>6.704699910719626</v>
      </c>
      <c r="P98">
        <f t="shared" si="13"/>
        <v>4.912654885736052</v>
      </c>
    </row>
    <row r="99" spans="8:16" ht="12.75">
      <c r="H99">
        <v>45.5</v>
      </c>
      <c r="I99">
        <f t="shared" si="9"/>
        <v>173.70591083103918</v>
      </c>
      <c r="J99" s="19">
        <f t="shared" si="10"/>
        <v>3.817712325956905</v>
      </c>
      <c r="K99" s="35">
        <f t="shared" si="11"/>
        <v>45.510987684294435</v>
      </c>
      <c r="N99">
        <v>138</v>
      </c>
      <c r="O99">
        <f t="shared" si="12"/>
        <v>6.789826122551595</v>
      </c>
      <c r="P99">
        <f t="shared" si="13"/>
        <v>4.927253685157205</v>
      </c>
    </row>
    <row r="100" spans="8:16" ht="12.75">
      <c r="H100">
        <v>46</v>
      </c>
      <c r="I100">
        <f t="shared" si="9"/>
        <v>176.11750423849838</v>
      </c>
      <c r="J100" s="19">
        <f t="shared" si="10"/>
        <v>3.828641396489095</v>
      </c>
      <c r="K100" s="35">
        <f t="shared" si="11"/>
        <v>46.010868281309364</v>
      </c>
      <c r="N100">
        <v>140</v>
      </c>
      <c r="O100">
        <f t="shared" si="12"/>
        <v>6.874342087037917</v>
      </c>
      <c r="P100">
        <f t="shared" si="13"/>
        <v>4.941642422609304</v>
      </c>
    </row>
    <row r="101" spans="8:16" ht="12.75">
      <c r="H101">
        <v>46.5</v>
      </c>
      <c r="I101">
        <f t="shared" si="9"/>
        <v>178.53453253558894</v>
      </c>
      <c r="J101" s="19">
        <f t="shared" si="10"/>
        <v>3.8394523125933104</v>
      </c>
      <c r="K101" s="35">
        <f t="shared" si="11"/>
        <v>46.51075144523038</v>
      </c>
      <c r="N101">
        <v>142</v>
      </c>
      <c r="O101">
        <f t="shared" si="12"/>
        <v>6.958260743101398</v>
      </c>
      <c r="P101">
        <f t="shared" si="13"/>
        <v>4.955827057601261</v>
      </c>
    </row>
    <row r="102" spans="8:16" ht="12.75">
      <c r="H102">
        <v>47</v>
      </c>
      <c r="I102">
        <f t="shared" si="9"/>
        <v>180.95693728037276</v>
      </c>
      <c r="J102" s="19">
        <f t="shared" si="10"/>
        <v>3.8501476017100584</v>
      </c>
      <c r="K102" s="35">
        <f t="shared" si="11"/>
        <v>47.01063709417264</v>
      </c>
      <c r="N102">
        <v>144</v>
      </c>
      <c r="O102">
        <f t="shared" si="12"/>
        <v>7.041594578792296</v>
      </c>
      <c r="P102">
        <f t="shared" si="13"/>
        <v>4.969813299576001</v>
      </c>
    </row>
    <row r="103" spans="8:16" ht="12.75">
      <c r="H103">
        <v>47.5</v>
      </c>
      <c r="I103">
        <f t="shared" si="9"/>
        <v>183.38466127442828</v>
      </c>
      <c r="J103" s="19">
        <f t="shared" si="10"/>
        <v>3.8607297110405954</v>
      </c>
      <c r="K103" s="35">
        <f t="shared" si="11"/>
        <v>47.510525149697095</v>
      </c>
      <c r="N103">
        <v>146</v>
      </c>
      <c r="O103">
        <f t="shared" si="12"/>
        <v>7.124355652982141</v>
      </c>
      <c r="P103">
        <f t="shared" si="13"/>
        <v>4.983606621708336</v>
      </c>
    </row>
    <row r="104" spans="8:16" ht="12.75">
      <c r="H104">
        <v>48</v>
      </c>
      <c r="I104">
        <f t="shared" si="9"/>
        <v>185.81764852357878</v>
      </c>
      <c r="J104" s="19">
        <f t="shared" si="10"/>
        <v>3.871201010907891</v>
      </c>
      <c r="K104" s="35">
        <f t="shared" si="11"/>
        <v>48.010415536631214</v>
      </c>
      <c r="N104">
        <v>148</v>
      </c>
      <c r="O104">
        <f t="shared" si="12"/>
        <v>7.206555615733702</v>
      </c>
      <c r="P104">
        <f t="shared" si="13"/>
        <v>4.997212273764115</v>
      </c>
    </row>
    <row r="105" spans="8:16" ht="12.75">
      <c r="H105">
        <v>48.5</v>
      </c>
      <c r="I105">
        <f t="shared" si="9"/>
        <v>188.25584420025672</v>
      </c>
      <c r="J105" s="19">
        <f t="shared" si="10"/>
        <v>3.8815637979434374</v>
      </c>
      <c r="K105" s="35">
        <f t="shared" si="11"/>
        <v>48.51030818290067</v>
      </c>
      <c r="N105">
        <v>150</v>
      </c>
      <c r="O105">
        <f t="shared" si="12"/>
        <v>7.288205727444508</v>
      </c>
      <c r="P105">
        <f t="shared" si="13"/>
        <v>5.0106352940962555</v>
      </c>
    </row>
    <row r="106" spans="8:16" ht="12.75">
      <c r="H106">
        <v>49</v>
      </c>
      <c r="I106">
        <f t="shared" si="9"/>
        <v>190.6991946074207</v>
      </c>
      <c r="J106" s="19">
        <f t="shared" si="10"/>
        <v>3.8918202981106265</v>
      </c>
      <c r="K106" s="35">
        <f t="shared" si="11"/>
        <v>49.01020301937138</v>
      </c>
      <c r="N106">
        <v>152</v>
      </c>
      <c r="O106">
        <f t="shared" si="12"/>
        <v>7.369316876852981</v>
      </c>
      <c r="P106">
        <f t="shared" si="13"/>
        <v>5.0238805208462765</v>
      </c>
    </row>
    <row r="107" spans="8:16" ht="12.75">
      <c r="H107">
        <v>49.5</v>
      </c>
      <c r="I107">
        <f t="shared" si="9"/>
        <v>193.1476471439449</v>
      </c>
      <c r="J107" s="19">
        <f t="shared" si="10"/>
        <v>3.901972669574645</v>
      </c>
      <c r="K107" s="35">
        <f t="shared" si="11"/>
        <v>49.51009997970111</v>
      </c>
      <c r="N107">
        <v>154</v>
      </c>
      <c r="O107">
        <f t="shared" si="12"/>
        <v>7.449899597988733</v>
      </c>
      <c r="P107">
        <f t="shared" si="13"/>
        <v>5.0369526024136295</v>
      </c>
    </row>
    <row r="108" spans="8:16" ht="12.75">
      <c r="H108">
        <v>50</v>
      </c>
      <c r="I108">
        <f t="shared" si="9"/>
        <v>195.6011502714073</v>
      </c>
      <c r="J108" s="19">
        <f t="shared" si="10"/>
        <v>3.912023005428146</v>
      </c>
      <c r="K108" s="35">
        <f t="shared" si="11"/>
        <v>50.00999900019995</v>
      </c>
      <c r="N108">
        <v>156</v>
      </c>
      <c r="O108">
        <f t="shared" si="12"/>
        <v>7.529964086141668</v>
      </c>
      <c r="P108">
        <f t="shared" si="13"/>
        <v>5.049856007249537</v>
      </c>
    </row>
    <row r="109" spans="8:16" ht="12.75">
      <c r="H109">
        <v>50.5</v>
      </c>
      <c r="I109">
        <f t="shared" si="9"/>
        <v>198.05965348220636</v>
      </c>
      <c r="J109" s="19">
        <f t="shared" si="10"/>
        <v>3.9219733362813143</v>
      </c>
      <c r="K109" s="35">
        <f t="shared" si="11"/>
        <v>50.50990001969911</v>
      </c>
      <c r="N109">
        <v>158</v>
      </c>
      <c r="O109">
        <f t="shared" si="12"/>
        <v>7.609520212918492</v>
      </c>
      <c r="P109">
        <f t="shared" si="13"/>
        <v>5.062595033026967</v>
      </c>
    </row>
    <row r="110" spans="8:16" ht="12.75">
      <c r="H110">
        <v>51</v>
      </c>
      <c r="I110">
        <f t="shared" si="9"/>
        <v>200.5231072689406</v>
      </c>
      <c r="J110" s="19">
        <f t="shared" si="10"/>
        <v>3.9318256327243257</v>
      </c>
      <c r="K110" s="35">
        <f t="shared" si="11"/>
        <v>51.0098029794274</v>
      </c>
      <c r="N110">
        <v>160</v>
      </c>
      <c r="O110">
        <f t="shared" si="12"/>
        <v>7.68857754044952</v>
      </c>
      <c r="P110">
        <f t="shared" si="13"/>
        <v>5.075173815233827</v>
      </c>
    </row>
    <row r="111" spans="8:16" ht="12.75">
      <c r="H111">
        <v>51.5</v>
      </c>
      <c r="I111">
        <f t="shared" si="9"/>
        <v>202.99146309498906</v>
      </c>
      <c r="J111" s="19">
        <f t="shared" si="10"/>
        <v>3.9415818076696905</v>
      </c>
      <c r="K111" s="35">
        <f t="shared" si="11"/>
        <v>51.509707822894896</v>
      </c>
      <c r="N111">
        <v>162</v>
      </c>
      <c r="O111">
        <f t="shared" si="12"/>
        <v>7.767145334803704</v>
      </c>
      <c r="P111">
        <f t="shared" si="13"/>
        <v>5.087596335232384</v>
      </c>
    </row>
    <row r="112" spans="8:16" ht="12.75">
      <c r="H112">
        <v>52</v>
      </c>
      <c r="I112">
        <f t="shared" si="9"/>
        <v>205.46467336623422</v>
      </c>
      <c r="J112" s="19">
        <f t="shared" si="10"/>
        <v>3.9512437185814275</v>
      </c>
      <c r="K112" s="35">
        <f t="shared" si="11"/>
        <v>52.009614495783374</v>
      </c>
      <c r="N112">
        <v>164</v>
      </c>
      <c r="O112">
        <f t="shared" si="12"/>
        <v>7.845232578665129</v>
      </c>
      <c r="P112">
        <f t="shared" si="13"/>
        <v>5.099866427824199</v>
      </c>
    </row>
    <row r="113" spans="8:16" ht="12.75">
      <c r="H113">
        <v>52.5</v>
      </c>
      <c r="I113">
        <f t="shared" si="9"/>
        <v>207.94269140387286</v>
      </c>
      <c r="J113" s="19">
        <f t="shared" si="10"/>
        <v>3.960813169597578</v>
      </c>
      <c r="K113" s="35">
        <f t="shared" si="11"/>
        <v>52.50952294584288</v>
      </c>
      <c r="N113">
        <v>166</v>
      </c>
      <c r="O113">
        <f t="shared" si="12"/>
        <v>7.922847983320086</v>
      </c>
      <c r="P113">
        <f t="shared" si="13"/>
        <v>5.111987788356544</v>
      </c>
    </row>
    <row r="114" spans="8:16" ht="12.75">
      <c r="H114">
        <v>53</v>
      </c>
      <c r="I114">
        <f t="shared" si="9"/>
        <v>210.42547141826248</v>
      </c>
      <c r="J114" s="19">
        <f t="shared" si="10"/>
        <v>3.970291913552122</v>
      </c>
      <c r="K114" s="35">
        <f t="shared" si="11"/>
        <v>53.009433122794285</v>
      </c>
      <c r="N114">
        <v>168</v>
      </c>
      <c r="O114">
        <f t="shared" si="12"/>
        <v>8</v>
      </c>
      <c r="P114">
        <f t="shared" si="13"/>
        <v>5.123963979403259</v>
      </c>
    </row>
    <row r="115" spans="8:16" ht="12.75">
      <c r="H115">
        <v>53.5</v>
      </c>
      <c r="I115">
        <f t="shared" si="9"/>
        <v>212.9129684837549</v>
      </c>
      <c r="J115" s="19">
        <f t="shared" si="10"/>
        <v>3.979681653901961</v>
      </c>
      <c r="K115" s="35">
        <f t="shared" si="11"/>
        <v>53.50934497823721</v>
      </c>
      <c r="N115">
        <v>170</v>
      </c>
      <c r="O115">
        <f t="shared" si="12"/>
        <v>8.076696830622021</v>
      </c>
      <c r="P115">
        <f t="shared" si="13"/>
        <v>5.135798437050262</v>
      </c>
    </row>
    <row r="116" spans="8:16" ht="12.75">
      <c r="H116">
        <v>54</v>
      </c>
      <c r="I116">
        <f t="shared" si="9"/>
        <v>215.40513851447082</v>
      </c>
      <c r="J116" s="19">
        <f t="shared" si="10"/>
        <v>3.9889840465642745</v>
      </c>
      <c r="K116" s="35">
        <f t="shared" si="11"/>
        <v>54.00925846556311</v>
      </c>
      <c r="N116">
        <v>172</v>
      </c>
      <c r="O116">
        <f t="shared" si="12"/>
        <v>8.152946437965905</v>
      </c>
      <c r="P116">
        <f t="shared" si="13"/>
        <v>5.147494476813453</v>
      </c>
    </row>
    <row r="117" spans="8:16" ht="12.75">
      <c r="H117">
        <v>54.5</v>
      </c>
      <c r="I117">
        <f t="shared" si="9"/>
        <v>217.9019382409713</v>
      </c>
      <c r="J117" s="19">
        <f t="shared" si="10"/>
        <v>3.9982007016691985</v>
      </c>
      <c r="K117" s="35">
        <f t="shared" si="11"/>
        <v>54.50917353987308</v>
      </c>
      <c r="N117">
        <v>174</v>
      </c>
      <c r="O117">
        <f t="shared" si="12"/>
        <v>8.228756555322953</v>
      </c>
      <c r="P117">
        <f t="shared" si="13"/>
        <v>5.159055299214529</v>
      </c>
    </row>
    <row r="118" spans="8:16" ht="12.75">
      <c r="H118">
        <v>55</v>
      </c>
      <c r="I118">
        <f t="shared" si="9"/>
        <v>220.40332518778592</v>
      </c>
      <c r="J118" s="19">
        <f t="shared" si="10"/>
        <v>4.007333185232471</v>
      </c>
      <c r="K118" s="35">
        <f t="shared" si="11"/>
        <v>55.00909015790027</v>
      </c>
      <c r="N118">
        <v>176</v>
      </c>
      <c r="O118">
        <f t="shared" si="12"/>
        <v>8.30413469565007</v>
      </c>
      <c r="P118">
        <f t="shared" si="13"/>
        <v>5.170483995038151</v>
      </c>
    </row>
    <row r="119" spans="8:16" ht="12.75">
      <c r="H119">
        <v>55.5</v>
      </c>
      <c r="I119">
        <f t="shared" si="9"/>
        <v>222.90925765175757</v>
      </c>
      <c r="J119" s="19">
        <f t="shared" si="10"/>
        <v>4.0163830207523885</v>
      </c>
      <c r="K119" s="35">
        <f t="shared" si="11"/>
        <v>55.509008277936296</v>
      </c>
      <c r="N119">
        <v>178</v>
      </c>
      <c r="O119">
        <f t="shared" si="12"/>
        <v>8.379088160259652</v>
      </c>
      <c r="P119">
        <f t="shared" si="13"/>
        <v>5.181783550292085</v>
      </c>
    </row>
    <row r="120" spans="8:16" ht="12.75">
      <c r="H120">
        <v>56</v>
      </c>
      <c r="I120">
        <f t="shared" si="9"/>
        <v>225.41969468116838</v>
      </c>
      <c r="J120" s="19">
        <f t="shared" si="10"/>
        <v>4.02535169073515</v>
      </c>
      <c r="K120" s="35">
        <f t="shared" si="11"/>
        <v>56.00892785976178</v>
      </c>
      <c r="N120">
        <v>180</v>
      </c>
      <c r="O120">
        <f t="shared" si="12"/>
        <v>8.45362404707371</v>
      </c>
      <c r="P120">
        <f t="shared" si="13"/>
        <v>5.19295685089021</v>
      </c>
    </row>
    <row r="121" spans="8:16" ht="12.75">
      <c r="H121">
        <v>56.5</v>
      </c>
      <c r="I121">
        <f t="shared" si="9"/>
        <v>227.93459605561034</v>
      </c>
      <c r="J121" s="19">
        <f t="shared" si="10"/>
        <v>4.034240638152395</v>
      </c>
      <c r="K121" s="35">
        <f t="shared" si="11"/>
        <v>56.50884886458049</v>
      </c>
      <c r="N121">
        <v>182</v>
      </c>
      <c r="O121">
        <f t="shared" si="12"/>
        <v>8.527749258468683</v>
      </c>
      <c r="P121">
        <f t="shared" si="13"/>
        <v>5.204006687076795</v>
      </c>
    </row>
    <row r="122" spans="8:16" ht="12.75">
      <c r="H122">
        <v>57</v>
      </c>
      <c r="I122">
        <f t="shared" si="9"/>
        <v>230.45392226656938</v>
      </c>
      <c r="J122" s="19">
        <f t="shared" si="10"/>
        <v>4.04305126783455</v>
      </c>
      <c r="K122" s="35">
        <f t="shared" si="11"/>
        <v>57.0087712549569</v>
      </c>
      <c r="N122">
        <v>184</v>
      </c>
      <c r="O122">
        <f t="shared" si="12"/>
        <v>8.601470508735444</v>
      </c>
      <c r="P122">
        <f t="shared" si="13"/>
        <v>5.214935757608986</v>
      </c>
    </row>
    <row r="123" spans="8:16" ht="12.75">
      <c r="H123">
        <v>57.5</v>
      </c>
      <c r="I123">
        <f t="shared" si="9"/>
        <v>232.97763449869004</v>
      </c>
      <c r="J123" s="19">
        <f t="shared" si="10"/>
        <v>4.051784947803305</v>
      </c>
      <c r="K123" s="35">
        <f t="shared" si="11"/>
        <v>57.5086949947571</v>
      </c>
      <c r="N123">
        <v>186</v>
      </c>
      <c r="O123">
        <f t="shared" si="12"/>
        <v>8.674794331177344</v>
      </c>
      <c r="P123">
        <f t="shared" si="13"/>
        <v>5.225746673713202</v>
      </c>
    </row>
    <row r="124" spans="8:16" ht="12.75">
      <c r="H124">
        <v>58</v>
      </c>
      <c r="I124">
        <f t="shared" si="9"/>
        <v>235.50569461169232</v>
      </c>
      <c r="J124" s="19">
        <f t="shared" si="10"/>
        <v>4.060443010546419</v>
      </c>
      <c r="K124" s="35">
        <f t="shared" si="11"/>
        <v>58.008620049092706</v>
      </c>
      <c r="N124">
        <v>188</v>
      </c>
      <c r="O124">
        <f t="shared" si="12"/>
        <v>8.74772708486752</v>
      </c>
      <c r="P124">
        <f t="shared" si="13"/>
        <v>5.236441962829949</v>
      </c>
    </row>
    <row r="125" spans="8:16" ht="12.75">
      <c r="H125">
        <v>58.5</v>
      </c>
      <c r="I125">
        <f t="shared" si="9"/>
        <v>238.03806512291195</v>
      </c>
      <c r="J125" s="19">
        <f t="shared" si="10"/>
        <v>4.069026754237811</v>
      </c>
      <c r="K125" s="35">
        <f t="shared" si="11"/>
        <v>58.50854638426766</v>
      </c>
      <c r="N125">
        <v>190</v>
      </c>
      <c r="O125">
        <f t="shared" si="12"/>
        <v>8.820274961085254</v>
      </c>
      <c r="P125">
        <f t="shared" si="13"/>
        <v>5.247024072160486</v>
      </c>
    </row>
    <row r="126" spans="8:16" ht="12.75">
      <c r="H126">
        <v>59</v>
      </c>
      <c r="I126">
        <f t="shared" si="9"/>
        <v>240.57470919043746</v>
      </c>
      <c r="J126" s="19">
        <f t="shared" si="10"/>
        <v>4.07753744390572</v>
      </c>
      <c r="K126" s="35">
        <f t="shared" si="11"/>
        <v>59.00847396772772</v>
      </c>
      <c r="N126">
        <v>192</v>
      </c>
      <c r="O126">
        <f t="shared" si="12"/>
        <v>8.892443989449804</v>
      </c>
      <c r="P126">
        <f t="shared" si="13"/>
        <v>5.2574953720277815</v>
      </c>
    </row>
    <row r="127" spans="8:16" ht="12.75">
      <c r="H127">
        <v>59.5</v>
      </c>
      <c r="I127">
        <f t="shared" si="9"/>
        <v>243.11559059681926</v>
      </c>
      <c r="J127" s="20">
        <f t="shared" si="10"/>
        <v>4.085976312551584</v>
      </c>
      <c r="K127" s="36">
        <f t="shared" si="11"/>
        <v>59.508402768012516</v>
      </c>
      <c r="N127">
        <v>194</v>
      </c>
      <c r="O127">
        <f t="shared" si="12"/>
        <v>8.96424004376894</v>
      </c>
      <c r="P127">
        <f t="shared" si="13"/>
        <v>5.267858159063328</v>
      </c>
    </row>
  </sheetData>
  <mergeCells count="2">
    <mergeCell ref="D5:E5"/>
    <mergeCell ref="J4:K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9"/>
  <sheetViews>
    <sheetView workbookViewId="0" topLeftCell="A1">
      <selection activeCell="E9" sqref="E9"/>
    </sheetView>
  </sheetViews>
  <sheetFormatPr defaultColWidth="11.421875" defaultRowHeight="12.75"/>
  <cols>
    <col min="3" max="3" width="13.421875" style="0" customWidth="1"/>
    <col min="4" max="4" width="13.57421875" style="0" customWidth="1"/>
    <col min="5" max="5" width="13.8515625" style="0" customWidth="1"/>
    <col min="6" max="6" width="12.00390625" style="0" customWidth="1"/>
    <col min="7" max="7" width="14.421875" style="0" customWidth="1"/>
    <col min="8" max="8" width="12.421875" style="0" customWidth="1"/>
    <col min="9" max="9" width="2.140625" style="0" customWidth="1"/>
  </cols>
  <sheetData>
    <row r="2" ht="20.25">
      <c r="B2" s="5" t="s">
        <v>54</v>
      </c>
    </row>
    <row r="4" spans="2:8" ht="37.5" customHeight="1">
      <c r="B4" s="44" t="s">
        <v>59</v>
      </c>
      <c r="C4" s="44"/>
      <c r="D4" s="44"/>
      <c r="E4" s="44"/>
      <c r="F4" s="44"/>
      <c r="G4" s="44"/>
      <c r="H4" s="45"/>
    </row>
    <row r="6" spans="3:8" ht="12.75">
      <c r="C6" s="41" t="s">
        <v>62</v>
      </c>
      <c r="D6" s="43"/>
      <c r="E6" s="41" t="s">
        <v>61</v>
      </c>
      <c r="F6" s="42"/>
      <c r="G6" s="42"/>
      <c r="H6" s="43"/>
    </row>
    <row r="7" spans="2:8" ht="25.5">
      <c r="B7" s="25" t="s">
        <v>38</v>
      </c>
      <c r="C7" s="22" t="s">
        <v>56</v>
      </c>
      <c r="D7" s="23" t="s">
        <v>55</v>
      </c>
      <c r="E7" s="22" t="s">
        <v>57</v>
      </c>
      <c r="F7" s="24" t="s">
        <v>58</v>
      </c>
      <c r="G7" s="24" t="s">
        <v>60</v>
      </c>
      <c r="H7" s="23" t="s">
        <v>58</v>
      </c>
    </row>
    <row r="8" spans="2:8" ht="12.75">
      <c r="B8" s="26">
        <v>4</v>
      </c>
      <c r="C8" s="29">
        <f>(B8^4+1000*B8^3+(-902)*B8+1)/(B8^2-2*B8+3)</f>
        <v>5513.545454545455</v>
      </c>
      <c r="D8" s="30">
        <f>$B8^2+1002*$B8+2001+(94*$B8-6002)/($B8^2-2*$B8+3)</f>
        <v>5513.545454545455</v>
      </c>
      <c r="E8" s="11">
        <f>$B8^2+1002*$B8+2001</f>
        <v>6025</v>
      </c>
      <c r="F8" s="12">
        <f>(E8-$D8)/$D8</f>
        <v>0.0927632772180909</v>
      </c>
      <c r="G8" s="13">
        <f>$B8^2</f>
        <v>16</v>
      </c>
      <c r="H8" s="14">
        <f>(G8-$D8)/$D8</f>
        <v>-0.9970980560273046</v>
      </c>
    </row>
    <row r="9" spans="2:8" ht="12.75">
      <c r="B9" s="27">
        <v>10</v>
      </c>
      <c r="C9" s="29">
        <f>(B9^4+1000*B9^3+(-902)*B9+1)/(B9^2-2*B9+3)</f>
        <v>12060.012048192772</v>
      </c>
      <c r="D9" s="30">
        <f>$B9^2+1002*$B9+2001+(94*$B9-6002)/($B9^2-2*$B9+3)</f>
        <v>12060.012048192772</v>
      </c>
      <c r="E9" s="11">
        <f>$B9^2+1002*$B9+2001</f>
        <v>12121</v>
      </c>
      <c r="F9" s="12">
        <f>(E9-$D9)/$D9</f>
        <v>0.005057039044697113</v>
      </c>
      <c r="G9" s="13">
        <f>$B9^2</f>
        <v>100</v>
      </c>
      <c r="H9" s="14">
        <f>(G9-$D9)/$D9</f>
        <v>-0.9917081343202319</v>
      </c>
    </row>
    <row r="10" spans="2:8" ht="12.75">
      <c r="B10" s="27">
        <v>100</v>
      </c>
      <c r="C10" s="29">
        <f>(B10^4+1000*B10^3+(-902)*B10+1)/(B10^2-2*B10+3)</f>
        <v>112201.34662858308</v>
      </c>
      <c r="D10" s="30">
        <f>$B10^2+1002*$B10+2001+(94*$B10-6002)/($B10^2-2*$B10+3)</f>
        <v>112201.34662858308</v>
      </c>
      <c r="E10" s="11">
        <f>$B10^2+1002*$B10+2001</f>
        <v>112201</v>
      </c>
      <c r="F10" s="12">
        <f>(E10-$D10)/$D10</f>
        <v>-3.0893442324489526E-06</v>
      </c>
      <c r="G10" s="13">
        <f>$B10^2</f>
        <v>10000</v>
      </c>
      <c r="H10" s="14">
        <f>(G10-$D10)/$D10</f>
        <v>-0.9108745099726591</v>
      </c>
    </row>
    <row r="11" spans="2:8" ht="12.75">
      <c r="B11" s="27">
        <v>1000</v>
      </c>
      <c r="C11" s="29">
        <f>(B11^4+1000*B11^3+(-902)*B11+1)/(B11^2-2*B11+3)</f>
        <v>2004001.0881740837</v>
      </c>
      <c r="D11" s="30">
        <f>$B11^2+1002*$B11+2001+(94*$B11-6002)/($B11^2-2*$B11+3)</f>
        <v>2004001.0881740837</v>
      </c>
      <c r="E11" s="11">
        <f>$B11^2+1002*$B11+2001</f>
        <v>2004001</v>
      </c>
      <c r="F11" s="12">
        <f>(E11-$D11)/$D11</f>
        <v>-4.399901988882269E-08</v>
      </c>
      <c r="G11" s="13">
        <f>$B11^2</f>
        <v>1000000</v>
      </c>
      <c r="H11" s="14">
        <f>(G11-$D11)/$D11</f>
        <v>-0.5009982749504716</v>
      </c>
    </row>
    <row r="12" spans="2:8" ht="12.75">
      <c r="B12" s="28">
        <v>10000</v>
      </c>
      <c r="C12" s="20">
        <f>(B12^4+1000*B12^3+(-902)*B12+1)/(B12^2-2*B12+3)</f>
        <v>110022001.00934184</v>
      </c>
      <c r="D12" s="21">
        <f>$B12^2+1002*$B12+2001+(94*$B12-6002)/($B12^2-2*$B12+3)</f>
        <v>110022001.00934185</v>
      </c>
      <c r="E12" s="15">
        <f>$B12^2+1002*$B12+2001</f>
        <v>110022001</v>
      </c>
      <c r="F12" s="16">
        <f>(E12-$D12)/$D12</f>
        <v>-8.490893449588287E-11</v>
      </c>
      <c r="G12" s="17">
        <f>$B12^2</f>
        <v>100000000</v>
      </c>
      <c r="H12" s="18">
        <f>(G12-$D12)/$D12</f>
        <v>-0.09109088107287644</v>
      </c>
    </row>
    <row r="14" s="6" customFormat="1" ht="12.75"/>
    <row r="18" ht="12.75">
      <c r="F18" t="s">
        <v>66</v>
      </c>
    </row>
    <row r="19" spans="2:7" ht="12.75">
      <c r="B19" t="s">
        <v>38</v>
      </c>
      <c r="C19" t="s">
        <v>64</v>
      </c>
      <c r="D19" s="10" t="s">
        <v>65</v>
      </c>
      <c r="E19" s="10"/>
      <c r="F19" s="10"/>
      <c r="G19" s="10"/>
    </row>
    <row r="20" spans="2:7" ht="12.75">
      <c r="B20">
        <v>1</v>
      </c>
      <c r="C20" s="19">
        <f>(B20^4+1000*B20^3+(-902)*B20+1)/(B20^2-2*B20+3)</f>
        <v>50</v>
      </c>
      <c r="D20" s="11">
        <f>$B20^2+1002*$B20+2001</f>
        <v>3004</v>
      </c>
      <c r="E20" s="10"/>
      <c r="F20" s="10"/>
      <c r="G20" s="10"/>
    </row>
    <row r="21" spans="2:7" ht="12.75">
      <c r="B21">
        <v>2</v>
      </c>
      <c r="C21" s="19">
        <f aca="true" t="shared" si="0" ref="C21:C39">(B21^4+1000*B21^3+(-902)*B21+1)/(B21^2-2*B21+3)</f>
        <v>2071</v>
      </c>
      <c r="D21" s="11">
        <f aca="true" t="shared" si="1" ref="D21:D39">$B21^2+1002*$B21+2001</f>
        <v>4009</v>
      </c>
      <c r="E21" s="10"/>
      <c r="F21" s="10"/>
      <c r="G21" s="10"/>
    </row>
    <row r="22" spans="2:4" ht="12.75">
      <c r="B22">
        <v>3</v>
      </c>
      <c r="C22" s="19">
        <f t="shared" si="0"/>
        <v>4062.6666666666665</v>
      </c>
      <c r="D22" s="11">
        <f t="shared" si="1"/>
        <v>5016</v>
      </c>
    </row>
    <row r="23" spans="2:4" ht="12.75">
      <c r="B23">
        <v>4</v>
      </c>
      <c r="C23" s="19">
        <f t="shared" si="0"/>
        <v>5513.545454545455</v>
      </c>
      <c r="D23" s="11">
        <f t="shared" si="1"/>
        <v>6025</v>
      </c>
    </row>
    <row r="24" spans="2:4" ht="12.75">
      <c r="B24">
        <v>5</v>
      </c>
      <c r="C24" s="19">
        <f t="shared" si="0"/>
        <v>6728.666666666667</v>
      </c>
      <c r="D24" s="11">
        <f t="shared" si="1"/>
        <v>7036</v>
      </c>
    </row>
    <row r="25" spans="2:4" ht="12.75">
      <c r="B25">
        <v>6</v>
      </c>
      <c r="C25" s="19">
        <f t="shared" si="0"/>
        <v>7847.592592592592</v>
      </c>
      <c r="D25" s="11">
        <f t="shared" si="1"/>
        <v>8049</v>
      </c>
    </row>
    <row r="26" spans="2:4" ht="12.75">
      <c r="B26">
        <v>7</v>
      </c>
      <c r="C26" s="19">
        <f t="shared" si="0"/>
        <v>8923.368421052632</v>
      </c>
      <c r="D26" s="11">
        <f t="shared" si="1"/>
        <v>9064</v>
      </c>
    </row>
    <row r="27" spans="2:4" ht="12.75">
      <c r="B27">
        <v>8</v>
      </c>
      <c r="C27" s="19">
        <f t="shared" si="0"/>
        <v>9978.058823529413</v>
      </c>
      <c r="D27" s="11">
        <f t="shared" si="1"/>
        <v>10081</v>
      </c>
    </row>
    <row r="28" spans="2:4" ht="12.75">
      <c r="B28">
        <v>9</v>
      </c>
      <c r="C28" s="19">
        <f t="shared" si="0"/>
        <v>11021.878787878788</v>
      </c>
      <c r="D28" s="11">
        <f t="shared" si="1"/>
        <v>11100</v>
      </c>
    </row>
    <row r="29" spans="2:4" ht="12.75">
      <c r="B29">
        <v>10</v>
      </c>
      <c r="C29" s="19">
        <f t="shared" si="0"/>
        <v>12060.012048192772</v>
      </c>
      <c r="D29" s="11">
        <f t="shared" si="1"/>
        <v>12121</v>
      </c>
    </row>
    <row r="30" spans="2:4" ht="12.75">
      <c r="B30">
        <v>11</v>
      </c>
      <c r="C30" s="19">
        <f t="shared" si="0"/>
        <v>13095.29411764706</v>
      </c>
      <c r="D30" s="11">
        <f t="shared" si="1"/>
        <v>13144</v>
      </c>
    </row>
    <row r="31" spans="2:4" ht="12.75">
      <c r="B31">
        <v>12</v>
      </c>
      <c r="C31" s="19">
        <f t="shared" si="0"/>
        <v>14129.373983739837</v>
      </c>
      <c r="D31" s="11">
        <f t="shared" si="1"/>
        <v>14169</v>
      </c>
    </row>
    <row r="32" spans="2:4" ht="12.75">
      <c r="B32">
        <v>13</v>
      </c>
      <c r="C32" s="19">
        <f t="shared" si="0"/>
        <v>15163.260273972603</v>
      </c>
      <c r="D32" s="11">
        <f t="shared" si="1"/>
        <v>15196</v>
      </c>
    </row>
    <row r="33" spans="2:4" ht="12.75">
      <c r="B33">
        <v>14</v>
      </c>
      <c r="C33" s="19">
        <f t="shared" si="0"/>
        <v>16197.59649122807</v>
      </c>
      <c r="D33" s="11">
        <f t="shared" si="1"/>
        <v>16225</v>
      </c>
    </row>
    <row r="34" spans="2:4" ht="12.75">
      <c r="B34">
        <v>15</v>
      </c>
      <c r="C34" s="19">
        <f t="shared" si="0"/>
        <v>17232.80808080808</v>
      </c>
      <c r="D34" s="11">
        <f t="shared" si="1"/>
        <v>17256</v>
      </c>
    </row>
    <row r="35" spans="2:4" ht="12.75">
      <c r="B35">
        <v>16</v>
      </c>
      <c r="C35" s="19">
        <f t="shared" si="0"/>
        <v>18269.18502202643</v>
      </c>
      <c r="D35" s="11">
        <f t="shared" si="1"/>
        <v>18289</v>
      </c>
    </row>
    <row r="36" spans="2:4" ht="12.75">
      <c r="B36">
        <v>17</v>
      </c>
      <c r="C36" s="19">
        <f t="shared" si="0"/>
        <v>19306.93023255814</v>
      </c>
      <c r="D36" s="11">
        <f t="shared" si="1"/>
        <v>19324</v>
      </c>
    </row>
    <row r="37" spans="2:4" ht="12.75">
      <c r="B37">
        <v>18</v>
      </c>
      <c r="C37" s="19">
        <f t="shared" si="0"/>
        <v>20346.189003436426</v>
      </c>
      <c r="D37" s="11">
        <f t="shared" si="1"/>
        <v>20361</v>
      </c>
    </row>
    <row r="38" spans="2:4" ht="12.75">
      <c r="B38">
        <v>19</v>
      </c>
      <c r="C38" s="19">
        <f t="shared" si="0"/>
        <v>21387.067484662577</v>
      </c>
      <c r="D38" s="11">
        <f t="shared" si="1"/>
        <v>21400</v>
      </c>
    </row>
    <row r="39" spans="2:4" ht="12.75">
      <c r="B39">
        <v>20</v>
      </c>
      <c r="C39" s="19">
        <f t="shared" si="0"/>
        <v>22429.644628099173</v>
      </c>
      <c r="D39" s="11">
        <f t="shared" si="1"/>
        <v>22441</v>
      </c>
    </row>
  </sheetData>
  <mergeCells count="3">
    <mergeCell ref="E6:H6"/>
    <mergeCell ref="C6:D6"/>
    <mergeCell ref="B4:H4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5"/>
  <sheetViews>
    <sheetView workbookViewId="0" topLeftCell="A1">
      <selection activeCell="A6" sqref="A6"/>
    </sheetView>
  </sheetViews>
  <sheetFormatPr defaultColWidth="11.421875" defaultRowHeight="12.75"/>
  <cols>
    <col min="3" max="3" width="13.421875" style="0" customWidth="1"/>
    <col min="4" max="5" width="11.57421875" style="0" bestFit="1" customWidth="1"/>
  </cols>
  <sheetData>
    <row r="2" ht="20.25">
      <c r="B2" s="5" t="s">
        <v>51</v>
      </c>
    </row>
    <row r="4" ht="12.75">
      <c r="B4" t="s">
        <v>53</v>
      </c>
    </row>
    <row r="7" spans="2:6" ht="12.75">
      <c r="B7" t="s">
        <v>42</v>
      </c>
      <c r="C7" t="s">
        <v>50</v>
      </c>
      <c r="D7" t="s">
        <v>43</v>
      </c>
      <c r="E7" t="s">
        <v>44</v>
      </c>
      <c r="F7" t="s">
        <v>45</v>
      </c>
    </row>
    <row r="8" spans="2:6" ht="12.75">
      <c r="B8">
        <v>7</v>
      </c>
      <c r="C8">
        <f>2*PI()/(24*60)</f>
        <v>0.004363323129985824</v>
      </c>
      <c r="D8">
        <f>omega*B8</f>
        <v>0.030543261909900768</v>
      </c>
      <c r="E8" s="9">
        <v>6000000</v>
      </c>
      <c r="F8">
        <v>90</v>
      </c>
    </row>
    <row r="11" spans="2:3" ht="12.75">
      <c r="B11" t="s">
        <v>46</v>
      </c>
      <c r="C11" t="s">
        <v>47</v>
      </c>
    </row>
    <row r="12" spans="2:3" ht="12.75">
      <c r="B12" s="9">
        <f>E8*SIN(breitengrad*PI()/180)</f>
        <v>6000000</v>
      </c>
      <c r="C12">
        <f>R_eff*(1/COS(alpha)-1)</f>
        <v>2799.7608138208284</v>
      </c>
    </row>
    <row r="14" spans="2:6" ht="12.75">
      <c r="B14" t="s">
        <v>42</v>
      </c>
      <c r="C14" t="s">
        <v>43</v>
      </c>
      <c r="D14" t="s">
        <v>48</v>
      </c>
      <c r="E14" t="s">
        <v>49</v>
      </c>
      <c r="F14" t="s">
        <v>52</v>
      </c>
    </row>
    <row r="15" spans="2:6" ht="12.75">
      <c r="B15">
        <v>1</v>
      </c>
      <c r="C15">
        <f aca="true" t="shared" si="0" ref="C15:C25">omega*B15</f>
        <v>0.004363323129985824</v>
      </c>
      <c r="D15" s="10">
        <f aca="true" t="shared" si="1" ref="D15:D25">R_eff*(1/COS(C15)-1)</f>
        <v>57.11621929815891</v>
      </c>
      <c r="E15" s="10">
        <f aca="true" t="shared" si="2" ref="E15:E21">0.5*R_eff*omega^2*B15^2</f>
        <v>57.115766210007855</v>
      </c>
      <c r="F15" s="10">
        <f>57*B15^2</f>
        <v>57</v>
      </c>
    </row>
    <row r="16" spans="2:6" ht="12.75">
      <c r="B16">
        <v>2</v>
      </c>
      <c r="C16">
        <f t="shared" si="0"/>
        <v>0.008726646259971648</v>
      </c>
      <c r="D16" s="10">
        <f t="shared" si="1"/>
        <v>228.47031442196908</v>
      </c>
      <c r="E16" s="10">
        <f t="shared" si="2"/>
        <v>228.46306484003142</v>
      </c>
      <c r="F16" s="10">
        <f aca="true" t="shared" si="3" ref="F16:F21">57*B16^2</f>
        <v>228</v>
      </c>
    </row>
    <row r="17" spans="2:6" ht="12.75">
      <c r="B17">
        <v>3</v>
      </c>
      <c r="C17">
        <f t="shared" si="0"/>
        <v>0.013089969389957472</v>
      </c>
      <c r="D17" s="10">
        <f t="shared" si="1"/>
        <v>514.0785983184237</v>
      </c>
      <c r="E17" s="10">
        <f t="shared" si="2"/>
        <v>514.0418958900707</v>
      </c>
      <c r="F17" s="10">
        <f t="shared" si="3"/>
        <v>513</v>
      </c>
    </row>
    <row r="18" spans="2:6" ht="12.75">
      <c r="B18">
        <v>4</v>
      </c>
      <c r="C18">
        <f t="shared" si="0"/>
        <v>0.017453292519943295</v>
      </c>
      <c r="D18" s="10">
        <f t="shared" si="1"/>
        <v>913.9682634464741</v>
      </c>
      <c r="E18" s="10">
        <f t="shared" si="2"/>
        <v>913.8522593601257</v>
      </c>
      <c r="F18" s="10">
        <f t="shared" si="3"/>
        <v>912</v>
      </c>
    </row>
    <row r="19" spans="2:6" ht="12.75">
      <c r="B19">
        <v>5</v>
      </c>
      <c r="C19">
        <f t="shared" si="0"/>
        <v>0.02181661564992912</v>
      </c>
      <c r="D19" s="10">
        <f t="shared" si="1"/>
        <v>1428.1773880893134</v>
      </c>
      <c r="E19" s="10">
        <f t="shared" si="2"/>
        <v>1427.8941552501965</v>
      </c>
      <c r="F19" s="10">
        <f t="shared" si="3"/>
        <v>1425</v>
      </c>
    </row>
    <row r="20" spans="2:6" ht="12.75">
      <c r="B20">
        <v>6</v>
      </c>
      <c r="C20">
        <f t="shared" si="0"/>
        <v>0.026179938779914945</v>
      </c>
      <c r="D20" s="10">
        <f t="shared" si="1"/>
        <v>2056.7549452072953</v>
      </c>
      <c r="E20" s="10">
        <f t="shared" si="2"/>
        <v>2056.1675835602828</v>
      </c>
      <c r="F20" s="10">
        <f t="shared" si="3"/>
        <v>2052</v>
      </c>
    </row>
    <row r="21" spans="2:6" ht="12.75">
      <c r="B21">
        <v>7</v>
      </c>
      <c r="C21">
        <f t="shared" si="0"/>
        <v>0.030543261909900768</v>
      </c>
      <c r="D21" s="10">
        <f t="shared" si="1"/>
        <v>2799.7608138208284</v>
      </c>
      <c r="E21" s="10">
        <f t="shared" si="2"/>
        <v>2798.672544290385</v>
      </c>
      <c r="F21" s="10">
        <f t="shared" si="3"/>
        <v>2793</v>
      </c>
    </row>
    <row r="22" spans="2:6" ht="12.75">
      <c r="B22">
        <v>8</v>
      </c>
      <c r="C22">
        <f t="shared" si="0"/>
        <v>0.03490658503988659</v>
      </c>
      <c r="D22" s="10">
        <f t="shared" si="1"/>
        <v>3657.265792929909</v>
      </c>
      <c r="E22" s="10">
        <f>0.5*R_eff*omega^2*B22^2</f>
        <v>3655.4090374405027</v>
      </c>
      <c r="F22" s="10">
        <f>57*B22^2</f>
        <v>3648</v>
      </c>
    </row>
    <row r="23" spans="2:6" ht="12.75">
      <c r="B23">
        <v>9</v>
      </c>
      <c r="C23">
        <f t="shared" si="0"/>
        <v>0.039269908169872414</v>
      </c>
      <c r="D23" s="10">
        <f t="shared" si="1"/>
        <v>4629.351617988941</v>
      </c>
      <c r="E23" s="10">
        <f>0.5*R_eff*omega^2*B23^2</f>
        <v>4626.377063010636</v>
      </c>
      <c r="F23" s="10">
        <f>57*B23^2</f>
        <v>4617</v>
      </c>
    </row>
    <row r="24" spans="2:6" ht="12.75">
      <c r="B24">
        <v>10</v>
      </c>
      <c r="C24">
        <f t="shared" si="0"/>
        <v>0.04363323129985824</v>
      </c>
      <c r="D24" s="10">
        <f t="shared" si="1"/>
        <v>5716.110979919531</v>
      </c>
      <c r="E24" s="10">
        <f>0.5*R_eff*omega^2*B24^2</f>
        <v>5711.576621000786</v>
      </c>
      <c r="F24" s="10">
        <f>57*B24^2</f>
        <v>5700</v>
      </c>
    </row>
    <row r="25" spans="2:6" ht="12.75">
      <c r="B25">
        <v>11</v>
      </c>
      <c r="C25">
        <f t="shared" si="0"/>
        <v>0.04799655442984406</v>
      </c>
      <c r="D25" s="10">
        <f t="shared" si="1"/>
        <v>6917.647546702543</v>
      </c>
      <c r="E25" s="10">
        <f>0.5*R_eff*omega^2*B25^2</f>
        <v>6911.007711410951</v>
      </c>
      <c r="F25" s="10">
        <f>57*B25^2</f>
        <v>6897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FH-D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Konen</dc:creator>
  <cp:keywords/>
  <dc:description/>
  <cp:lastModifiedBy>Wolfgang Konen</cp:lastModifiedBy>
  <dcterms:created xsi:type="dcterms:W3CDTF">2004-08-09T15:20:38Z</dcterms:created>
  <dcterms:modified xsi:type="dcterms:W3CDTF">2004-12-01T15:55:59Z</dcterms:modified>
  <cp:category/>
  <cp:version/>
  <cp:contentType/>
  <cp:contentStatus/>
</cp:coreProperties>
</file>